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mc:AlternateContent xmlns:mc="http://schemas.openxmlformats.org/markup-compatibility/2006">
    <mc:Choice Requires="x15">
      <x15ac:absPath xmlns:x15ac="http://schemas.microsoft.com/office/spreadsheetml/2010/11/ac" url="U:\My Documents\2022\ZAVRŠNI OBRAČUN\"/>
    </mc:Choice>
  </mc:AlternateContent>
  <xr:revisionPtr revIDLastSave="0" documentId="8_{CAC382B4-1C68-4D31-8B7D-3106540D4CCA}" xr6:coauthVersionLast="31" xr6:coauthVersionMax="31"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1570" windowHeight="738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17" iterateDelta="1E-4"/>
</workbook>
</file>

<file path=xl/calcChain.xml><?xml version="1.0" encoding="utf-8"?>
<calcChain xmlns="http://schemas.openxmlformats.org/spreadsheetml/2006/main">
  <c r="K1432" i="9" l="1"/>
  <c r="L1429" i="9"/>
  <c r="J1429" i="9"/>
  <c r="F299" i="9"/>
  <c r="F298" i="9"/>
  <c r="G297" i="9"/>
  <c r="F297" i="9"/>
  <c r="E297" i="9"/>
  <c r="B297" i="9"/>
  <c r="F296" i="9"/>
  <c r="E296" i="9"/>
  <c r="G295" i="9"/>
  <c r="F295" i="9"/>
  <c r="E295" i="9"/>
  <c r="B295" i="9"/>
  <c r="G294" i="9"/>
  <c r="F294" i="9"/>
  <c r="E294" i="9"/>
  <c r="B294" i="9"/>
  <c r="F293" i="9"/>
  <c r="E293" i="9"/>
  <c r="H292" i="9"/>
  <c r="G292" i="9"/>
  <c r="F292" i="9"/>
  <c r="E292" i="9"/>
  <c r="B292" i="9"/>
  <c r="H291" i="9"/>
  <c r="G291" i="9"/>
  <c r="F291" i="9"/>
  <c r="E291" i="9"/>
  <c r="B291" i="9"/>
  <c r="H290" i="9"/>
  <c r="G290" i="9"/>
  <c r="F290" i="9"/>
  <c r="E290" i="9"/>
  <c r="B290" i="9"/>
  <c r="H289" i="9"/>
  <c r="G289" i="9"/>
  <c r="F289" i="9"/>
  <c r="E289" i="9"/>
  <c r="B289" i="9"/>
  <c r="H288" i="9"/>
  <c r="G288" i="9"/>
  <c r="F288" i="9"/>
  <c r="E288" i="9"/>
  <c r="B288" i="9"/>
  <c r="H287" i="9"/>
  <c r="G287" i="9"/>
  <c r="F287" i="9"/>
  <c r="E287" i="9"/>
  <c r="B287" i="9"/>
  <c r="H286" i="9"/>
  <c r="G286" i="9"/>
  <c r="F286" i="9"/>
  <c r="E286" i="9"/>
  <c r="B286" i="9"/>
  <c r="H285" i="9"/>
  <c r="G285" i="9"/>
  <c r="F285" i="9"/>
  <c r="E285" i="9"/>
  <c r="B285" i="9"/>
  <c r="H284" i="9"/>
  <c r="G284" i="9"/>
  <c r="E284" i="9" s="1"/>
  <c r="B284" i="9" s="1"/>
  <c r="F284" i="9"/>
  <c r="H283" i="9"/>
  <c r="G283" i="9"/>
  <c r="F283" i="9"/>
  <c r="E283" i="9"/>
  <c r="E275" i="9" s="1"/>
  <c r="I8" i="3" s="1"/>
  <c r="G282" i="9"/>
  <c r="F282" i="9"/>
  <c r="E282" i="9"/>
  <c r="B282" i="9"/>
  <c r="H281" i="9"/>
  <c r="G281" i="9"/>
  <c r="F281" i="9"/>
  <c r="E281" i="9"/>
  <c r="B281" i="9"/>
  <c r="H280" i="9"/>
  <c r="G280" i="9"/>
  <c r="F280" i="9"/>
  <c r="E280" i="9"/>
  <c r="B280" i="9"/>
  <c r="H279" i="9"/>
  <c r="G279" i="9"/>
  <c r="F279" i="9"/>
  <c r="E279" i="9"/>
  <c r="B279" i="9"/>
  <c r="G278" i="9"/>
  <c r="F278" i="9"/>
  <c r="E278" i="9"/>
  <c r="B278" i="9"/>
  <c r="G277" i="9"/>
  <c r="F277" i="9"/>
  <c r="E277" i="9"/>
  <c r="B277" i="9"/>
  <c r="H276" i="9"/>
  <c r="G276" i="9"/>
  <c r="F276" i="9"/>
  <c r="E276" i="9"/>
  <c r="B276" i="9"/>
  <c r="F275" i="9"/>
  <c r="L274" i="9"/>
  <c r="H274" i="9"/>
  <c r="G274" i="9"/>
  <c r="F274" i="9"/>
  <c r="E274" i="9"/>
  <c r="B274" i="9"/>
  <c r="I273" i="9"/>
  <c r="H273" i="9"/>
  <c r="F273" i="9"/>
  <c r="E273" i="9"/>
  <c r="B273" i="9"/>
  <c r="E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E243" i="9"/>
  <c r="B243" i="9"/>
  <c r="M242" i="9"/>
  <c r="L242" i="9"/>
  <c r="F242" i="9"/>
  <c r="E242" i="9"/>
  <c r="B242" i="9"/>
  <c r="M241" i="9"/>
  <c r="L241" i="9"/>
  <c r="F241" i="9"/>
  <c r="E241" i="9"/>
  <c r="B241" i="9"/>
  <c r="M240" i="9"/>
  <c r="L240" i="9"/>
  <c r="F240" i="9"/>
  <c r="E240" i="9"/>
  <c r="B240" i="9"/>
  <c r="M239" i="9"/>
  <c r="L239" i="9"/>
  <c r="F239" i="9"/>
  <c r="E239" i="9"/>
  <c r="B239" i="9"/>
  <c r="M238" i="9"/>
  <c r="L238" i="9"/>
  <c r="F238" i="9"/>
  <c r="E238" i="9"/>
  <c r="B238" i="9"/>
  <c r="M237" i="9"/>
  <c r="L237" i="9"/>
  <c r="F237" i="9"/>
  <c r="E237" i="9"/>
  <c r="B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M228" i="9"/>
  <c r="L228" i="9"/>
  <c r="F228" i="9"/>
  <c r="E228" i="9"/>
  <c r="B228" i="9"/>
  <c r="M227" i="9"/>
  <c r="L227" i="9"/>
  <c r="F227" i="9"/>
  <c r="E227" i="9"/>
  <c r="B227" i="9"/>
  <c r="M226" i="9"/>
  <c r="L226" i="9"/>
  <c r="F226" i="9"/>
  <c r="E226" i="9"/>
  <c r="B226" i="9"/>
  <c r="H225" i="9"/>
  <c r="G225" i="9"/>
  <c r="F225" i="9"/>
  <c r="E225" i="9"/>
  <c r="B225" i="9"/>
  <c r="M224" i="9"/>
  <c r="L224" i="9"/>
  <c r="F224" i="9"/>
  <c r="E224" i="9"/>
  <c r="B224" i="9"/>
  <c r="M223" i="9"/>
  <c r="L223" i="9"/>
  <c r="F223" i="9"/>
  <c r="E223" i="9"/>
  <c r="B223" i="9"/>
  <c r="M222" i="9"/>
  <c r="L222" i="9"/>
  <c r="F222" i="9"/>
  <c r="E222" i="9"/>
  <c r="B222" i="9"/>
  <c r="M221" i="9"/>
  <c r="L221" i="9"/>
  <c r="F221" i="9"/>
  <c r="E221" i="9"/>
  <c r="B221" i="9"/>
  <c r="M220" i="9"/>
  <c r="L220" i="9"/>
  <c r="F220" i="9"/>
  <c r="E220" i="9"/>
  <c r="B220" i="9"/>
  <c r="M219" i="9"/>
  <c r="L219" i="9"/>
  <c r="F219" i="9"/>
  <c r="E219" i="9"/>
  <c r="B219" i="9"/>
  <c r="M218" i="9"/>
  <c r="L218" i="9"/>
  <c r="F218" i="9"/>
  <c r="E218" i="9"/>
  <c r="B218" i="9"/>
  <c r="M217" i="9"/>
  <c r="L217" i="9"/>
  <c r="F217" i="9"/>
  <c r="E217" i="9"/>
  <c r="B217" i="9"/>
  <c r="M216" i="9"/>
  <c r="L216" i="9"/>
  <c r="F216" i="9" s="1"/>
  <c r="B216" i="9" s="1"/>
  <c r="E216" i="9"/>
  <c r="M215" i="9"/>
  <c r="L215" i="9"/>
  <c r="F215" i="9"/>
  <c r="E215" i="9"/>
  <c r="B215" i="9"/>
  <c r="M214" i="9"/>
  <c r="F214" i="9" s="1"/>
  <c r="L214" i="9"/>
  <c r="E214" i="9"/>
  <c r="M213" i="9"/>
  <c r="L213" i="9"/>
  <c r="F213" i="9"/>
  <c r="E213" i="9"/>
  <c r="B213" i="9"/>
  <c r="M212" i="9"/>
  <c r="L212" i="9"/>
  <c r="F212" i="9"/>
  <c r="E212" i="9"/>
  <c r="B212" i="9"/>
  <c r="G211" i="9"/>
  <c r="F211" i="9"/>
  <c r="E211" i="9"/>
  <c r="B211" i="9"/>
  <c r="G210" i="9"/>
  <c r="F210" i="9"/>
  <c r="E210" i="9"/>
  <c r="B210" i="9"/>
  <c r="G209" i="9"/>
  <c r="F209" i="9"/>
  <c r="E209" i="9"/>
  <c r="B209" i="9"/>
  <c r="G208" i="9"/>
  <c r="F208" i="9"/>
  <c r="E208" i="9"/>
  <c r="B208" i="9"/>
  <c r="G207" i="9"/>
  <c r="F207" i="9"/>
  <c r="E207" i="9"/>
  <c r="B207" i="9"/>
  <c r="G206" i="9"/>
  <c r="F206" i="9"/>
  <c r="E206" i="9"/>
  <c r="B206" i="9"/>
  <c r="G205" i="9"/>
  <c r="F205" i="9"/>
  <c r="E205" i="9"/>
  <c r="B205" i="9"/>
  <c r="G204" i="9"/>
  <c r="F204" i="9"/>
  <c r="E204" i="9"/>
  <c r="B204" i="9"/>
  <c r="G203" i="9"/>
  <c r="F203" i="9"/>
  <c r="E203" i="9"/>
  <c r="B203" i="9"/>
  <c r="G202" i="9"/>
  <c r="F202" i="9"/>
  <c r="E202" i="9"/>
  <c r="B202" i="9"/>
  <c r="G201" i="9"/>
  <c r="F201" i="9"/>
  <c r="E201" i="9"/>
  <c r="B201" i="9"/>
  <c r="G200" i="9"/>
  <c r="F200" i="9"/>
  <c r="E200" i="9"/>
  <c r="B200" i="9"/>
  <c r="G199" i="9"/>
  <c r="F199" i="9"/>
  <c r="E199" i="9"/>
  <c r="B199" i="9"/>
  <c r="G198" i="9"/>
  <c r="F198" i="9"/>
  <c r="E198" i="9"/>
  <c r="B198" i="9"/>
  <c r="G197" i="9"/>
  <c r="F197" i="9"/>
  <c r="E197" i="9"/>
  <c r="B197" i="9"/>
  <c r="G196" i="9"/>
  <c r="F196" i="9"/>
  <c r="E196" i="9"/>
  <c r="B196" i="9"/>
  <c r="G195" i="9"/>
  <c r="F195" i="9"/>
  <c r="E195" i="9"/>
  <c r="B195" i="9"/>
  <c r="G194" i="9"/>
  <c r="F194" i="9"/>
  <c r="E194" i="9"/>
  <c r="B194" i="9"/>
  <c r="G193" i="9"/>
  <c r="F193" i="9"/>
  <c r="E193" i="9"/>
  <c r="B193" i="9"/>
  <c r="G192" i="9"/>
  <c r="F192" i="9"/>
  <c r="E192" i="9"/>
  <c r="B192" i="9"/>
  <c r="L191" i="9"/>
  <c r="G191" i="9"/>
  <c r="F191" i="9"/>
  <c r="E191" i="9"/>
  <c r="B191" i="9"/>
  <c r="G190" i="9"/>
  <c r="F190" i="9"/>
  <c r="E190" i="9"/>
  <c r="B190" i="9"/>
  <c r="G189" i="9"/>
  <c r="F189" i="9"/>
  <c r="E189" i="9"/>
  <c r="B189" i="9"/>
  <c r="G188" i="9"/>
  <c r="F188" i="9"/>
  <c r="E188" i="9"/>
  <c r="B188" i="9"/>
  <c r="G187" i="9"/>
  <c r="F187" i="9"/>
  <c r="E187" i="9"/>
  <c r="B187" i="9"/>
  <c r="G186" i="9"/>
  <c r="F186" i="9"/>
  <c r="E186" i="9"/>
  <c r="B186" i="9"/>
  <c r="G185" i="9"/>
  <c r="F185" i="9"/>
  <c r="E185" i="9"/>
  <c r="B185" i="9"/>
  <c r="G184" i="9"/>
  <c r="F184" i="9"/>
  <c r="E184" i="9"/>
  <c r="B184" i="9"/>
  <c r="G183" i="9"/>
  <c r="F183" i="9"/>
  <c r="E183" i="9"/>
  <c r="B183" i="9"/>
  <c r="G182" i="9"/>
  <c r="F182" i="9"/>
  <c r="E182" i="9"/>
  <c r="B182" i="9"/>
  <c r="G181" i="9"/>
  <c r="F181" i="9"/>
  <c r="E181" i="9"/>
  <c r="B181" i="9"/>
  <c r="G180" i="9"/>
  <c r="F180" i="9"/>
  <c r="E180" i="9"/>
  <c r="B180" i="9"/>
  <c r="G179" i="9"/>
  <c r="F179" i="9"/>
  <c r="E179" i="9"/>
  <c r="B179" i="9"/>
  <c r="G178" i="9"/>
  <c r="F178" i="9"/>
  <c r="E178" i="9"/>
  <c r="B178" i="9"/>
  <c r="G177" i="9"/>
  <c r="F177" i="9"/>
  <c r="E177" i="9"/>
  <c r="B177" i="9"/>
  <c r="G176" i="9"/>
  <c r="F176" i="9"/>
  <c r="E176" i="9"/>
  <c r="B176" i="9"/>
  <c r="G175" i="9"/>
  <c r="F175" i="9"/>
  <c r="E175" i="9"/>
  <c r="B175" i="9"/>
  <c r="G174" i="9"/>
  <c r="F174" i="9"/>
  <c r="E174" i="9"/>
  <c r="B174" i="9"/>
  <c r="G173" i="9"/>
  <c r="F173" i="9"/>
  <c r="E173" i="9"/>
  <c r="B173" i="9"/>
  <c r="G172" i="9"/>
  <c r="F172" i="9"/>
  <c r="E172" i="9"/>
  <c r="B172" i="9"/>
  <c r="G171" i="9"/>
  <c r="F171" i="9"/>
  <c r="E171" i="9"/>
  <c r="B171" i="9"/>
  <c r="G170" i="9"/>
  <c r="F170" i="9"/>
  <c r="E170" i="9"/>
  <c r="B170" i="9"/>
  <c r="G169" i="9"/>
  <c r="F169" i="9"/>
  <c r="E169" i="9"/>
  <c r="B169" i="9"/>
  <c r="G168" i="9"/>
  <c r="F168" i="9"/>
  <c r="E168" i="9"/>
  <c r="B168" i="9"/>
  <c r="G167" i="9"/>
  <c r="F167" i="9"/>
  <c r="E167" i="9"/>
  <c r="B167" i="9"/>
  <c r="G166" i="9"/>
  <c r="F166" i="9"/>
  <c r="E166" i="9"/>
  <c r="B166" i="9"/>
  <c r="H165" i="9"/>
  <c r="G165" i="9"/>
  <c r="F165" i="9"/>
  <c r="E165" i="9"/>
  <c r="B165" i="9"/>
  <c r="H164" i="9"/>
  <c r="G164" i="9"/>
  <c r="F164" i="9"/>
  <c r="E164" i="9"/>
  <c r="B164" i="9"/>
  <c r="G163" i="9"/>
  <c r="F163" i="9"/>
  <c r="E163" i="9"/>
  <c r="B163" i="9"/>
  <c r="G162" i="9"/>
  <c r="F162" i="9"/>
  <c r="E162" i="9"/>
  <c r="B162" i="9"/>
  <c r="G161" i="9"/>
  <c r="F161" i="9"/>
  <c r="E161" i="9"/>
  <c r="B161"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c r="H115" i="9"/>
  <c r="G115" i="9"/>
  <c r="F115" i="9"/>
  <c r="E115" i="9"/>
  <c r="B115" i="9"/>
  <c r="H114" i="9"/>
  <c r="G114" i="9"/>
  <c r="F114" i="9"/>
  <c r="E114" i="9"/>
  <c r="B114" i="9"/>
  <c r="H113" i="9"/>
  <c r="G113" i="9"/>
  <c r="F113" i="9"/>
  <c r="E113" i="9"/>
  <c r="B113" i="9"/>
  <c r="H112" i="9"/>
  <c r="G112" i="9"/>
  <c r="F112" i="9"/>
  <c r="E112" i="9"/>
  <c r="B112" i="9"/>
  <c r="H111" i="9"/>
  <c r="G111" i="9"/>
  <c r="F111" i="9"/>
  <c r="E111" i="9"/>
  <c r="B111" i="9"/>
  <c r="H110" i="9"/>
  <c r="G110" i="9"/>
  <c r="F110" i="9"/>
  <c r="E110" i="9"/>
  <c r="B110" i="9"/>
  <c r="H109" i="9"/>
  <c r="G109" i="9"/>
  <c r="F109" i="9"/>
  <c r="E109" i="9"/>
  <c r="B109" i="9"/>
  <c r="H108" i="9"/>
  <c r="G108" i="9"/>
  <c r="F108" i="9"/>
  <c r="E108" i="9"/>
  <c r="B108" i="9"/>
  <c r="H107" i="9"/>
  <c r="G107" i="9"/>
  <c r="F107" i="9"/>
  <c r="E107" i="9"/>
  <c r="B107" i="9"/>
  <c r="H106" i="9"/>
  <c r="G106" i="9"/>
  <c r="F106" i="9"/>
  <c r="E106" i="9"/>
  <c r="B106" i="9"/>
  <c r="H105" i="9"/>
  <c r="G105" i="9"/>
  <c r="F105" i="9"/>
  <c r="E105" i="9"/>
  <c r="B105" i="9"/>
  <c r="H104" i="9"/>
  <c r="G104" i="9"/>
  <c r="F104" i="9"/>
  <c r="E104" i="9"/>
  <c r="B104" i="9"/>
  <c r="H103" i="9"/>
  <c r="G103" i="9"/>
  <c r="F103" i="9"/>
  <c r="E103" i="9"/>
  <c r="B103" i="9"/>
  <c r="H102" i="9"/>
  <c r="G102" i="9"/>
  <c r="F102" i="9"/>
  <c r="E102" i="9"/>
  <c r="B102" i="9"/>
  <c r="H101" i="9"/>
  <c r="G101" i="9"/>
  <c r="F101" i="9"/>
  <c r="E101" i="9"/>
  <c r="B101" i="9"/>
  <c r="H100" i="9"/>
  <c r="G100" i="9"/>
  <c r="F100" i="9"/>
  <c r="E100" i="9"/>
  <c r="B100" i="9"/>
  <c r="H99" i="9"/>
  <c r="G99" i="9"/>
  <c r="F99" i="9"/>
  <c r="E99" i="9"/>
  <c r="B99" i="9"/>
  <c r="H98" i="9"/>
  <c r="G98" i="9"/>
  <c r="F98" i="9"/>
  <c r="E98" i="9"/>
  <c r="B98" i="9"/>
  <c r="H97" i="9"/>
  <c r="G97" i="9"/>
  <c r="F97" i="9"/>
  <c r="E97" i="9"/>
  <c r="B97" i="9"/>
  <c r="H96" i="9"/>
  <c r="G96" i="9"/>
  <c r="F96" i="9"/>
  <c r="E96" i="9"/>
  <c r="B96" i="9"/>
  <c r="H95" i="9"/>
  <c r="G95" i="9"/>
  <c r="F95" i="9"/>
  <c r="E95" i="9"/>
  <c r="B95" i="9"/>
  <c r="H94" i="9"/>
  <c r="G94" i="9"/>
  <c r="F94" i="9"/>
  <c r="E94" i="9"/>
  <c r="B94" i="9"/>
  <c r="H93" i="9"/>
  <c r="G93" i="9"/>
  <c r="F93" i="9"/>
  <c r="E93" i="9"/>
  <c r="B93" i="9"/>
  <c r="H92" i="9"/>
  <c r="G92" i="9"/>
  <c r="F92" i="9"/>
  <c r="E92" i="9"/>
  <c r="B92" i="9"/>
  <c r="H91" i="9"/>
  <c r="G91" i="9"/>
  <c r="F91" i="9"/>
  <c r="E91" i="9"/>
  <c r="B91" i="9"/>
  <c r="H90" i="9"/>
  <c r="G90" i="9"/>
  <c r="F90" i="9"/>
  <c r="E90" i="9"/>
  <c r="B90" i="9"/>
  <c r="H89" i="9"/>
  <c r="G89" i="9"/>
  <c r="F89" i="9"/>
  <c r="E89" i="9"/>
  <c r="B89" i="9"/>
  <c r="H88" i="9"/>
  <c r="G88" i="9"/>
  <c r="F88" i="9"/>
  <c r="E88" i="9"/>
  <c r="B88" i="9"/>
  <c r="H87" i="9"/>
  <c r="G87" i="9"/>
  <c r="F87" i="9"/>
  <c r="E87" i="9"/>
  <c r="B87" i="9"/>
  <c r="H86" i="9"/>
  <c r="G86" i="9"/>
  <c r="F86" i="9"/>
  <c r="E86" i="9"/>
  <c r="B86" i="9"/>
  <c r="H85" i="9"/>
  <c r="G85" i="9"/>
  <c r="F85" i="9"/>
  <c r="E85" i="9"/>
  <c r="B85" i="9"/>
  <c r="H84" i="9"/>
  <c r="G84" i="9"/>
  <c r="F84" i="9"/>
  <c r="E84" i="9"/>
  <c r="B84" i="9"/>
  <c r="H83" i="9"/>
  <c r="G83" i="9"/>
  <c r="F83" i="9"/>
  <c r="E83" i="9"/>
  <c r="B83" i="9"/>
  <c r="H82" i="9"/>
  <c r="G82" i="9"/>
  <c r="F82" i="9"/>
  <c r="E82" i="9"/>
  <c r="B82" i="9"/>
  <c r="H81" i="9"/>
  <c r="G81" i="9"/>
  <c r="F81" i="9"/>
  <c r="E81" i="9"/>
  <c r="B81" i="9"/>
  <c r="H80" i="9"/>
  <c r="G80" i="9"/>
  <c r="F80" i="9"/>
  <c r="E80" i="9"/>
  <c r="B80" i="9"/>
  <c r="H79" i="9"/>
  <c r="G79" i="9"/>
  <c r="F79" i="9"/>
  <c r="E79" i="9"/>
  <c r="B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E73" i="9"/>
  <c r="B73" i="9"/>
  <c r="H72" i="9"/>
  <c r="G72" i="9"/>
  <c r="F72" i="9"/>
  <c r="E72" i="9"/>
  <c r="B72" i="9"/>
  <c r="H71" i="9"/>
  <c r="G71" i="9"/>
  <c r="F71" i="9"/>
  <c r="E71" i="9"/>
  <c r="B71" i="9"/>
  <c r="H70" i="9"/>
  <c r="E70" i="9" s="1"/>
  <c r="B70" i="9" s="1"/>
  <c r="G70" i="9"/>
  <c r="F70" i="9"/>
  <c r="H69" i="9"/>
  <c r="G69" i="9"/>
  <c r="F69" i="9"/>
  <c r="E69" i="9"/>
  <c r="B69" i="9"/>
  <c r="H68" i="9"/>
  <c r="G68" i="9"/>
  <c r="F68" i="9"/>
  <c r="E68" i="9"/>
  <c r="B68" i="9"/>
  <c r="H67" i="9"/>
  <c r="G67" i="9"/>
  <c r="F67" i="9"/>
  <c r="E67" i="9"/>
  <c r="B67" i="9"/>
  <c r="H66" i="9"/>
  <c r="G66" i="9"/>
  <c r="F66" i="9"/>
  <c r="E66" i="9"/>
  <c r="B66" i="9"/>
  <c r="H65" i="9"/>
  <c r="G65" i="9"/>
  <c r="F65" i="9"/>
  <c r="E65" i="9"/>
  <c r="B65" i="9"/>
  <c r="H64" i="9"/>
  <c r="G64" i="9"/>
  <c r="F64" i="9"/>
  <c r="E64" i="9"/>
  <c r="B64" i="9"/>
  <c r="H63" i="9"/>
  <c r="G63" i="9"/>
  <c r="F63" i="9"/>
  <c r="E63" i="9"/>
  <c r="B63" i="9"/>
  <c r="H62" i="9"/>
  <c r="G62" i="9"/>
  <c r="F62" i="9"/>
  <c r="E62" i="9"/>
  <c r="B62" i="9"/>
  <c r="H61" i="9"/>
  <c r="G61" i="9"/>
  <c r="F61" i="9"/>
  <c r="E61" i="9"/>
  <c r="B61" i="9"/>
  <c r="H60" i="9"/>
  <c r="G60" i="9"/>
  <c r="F60" i="9"/>
  <c r="E60" i="9"/>
  <c r="B60" i="9"/>
  <c r="H59" i="9"/>
  <c r="G59" i="9"/>
  <c r="F59" i="9"/>
  <c r="E59" i="9"/>
  <c r="B59" i="9"/>
  <c r="H58" i="9"/>
  <c r="G58" i="9"/>
  <c r="F58" i="9"/>
  <c r="E58" i="9"/>
  <c r="B58" i="9"/>
  <c r="H57" i="9"/>
  <c r="G57" i="9"/>
  <c r="F57" i="9"/>
  <c r="E57" i="9"/>
  <c r="B57" i="9"/>
  <c r="H56" i="9"/>
  <c r="G56" i="9"/>
  <c r="F56" i="9"/>
  <c r="E56" i="9"/>
  <c r="B56" i="9"/>
  <c r="H55" i="9"/>
  <c r="G55" i="9"/>
  <c r="F55" i="9"/>
  <c r="E55" i="9"/>
  <c r="B55" i="9"/>
  <c r="H54" i="9"/>
  <c r="G54" i="9"/>
  <c r="F54" i="9"/>
  <c r="E54" i="9"/>
  <c r="B54" i="9"/>
  <c r="H53" i="9"/>
  <c r="G53" i="9"/>
  <c r="F53" i="9"/>
  <c r="E53" i="9"/>
  <c r="B53" i="9"/>
  <c r="H52" i="9"/>
  <c r="G52" i="9"/>
  <c r="F52" i="9"/>
  <c r="E52" i="9"/>
  <c r="B52" i="9"/>
  <c r="H51" i="9"/>
  <c r="G51" i="9"/>
  <c r="F51" i="9"/>
  <c r="E51" i="9"/>
  <c r="B51" i="9"/>
  <c r="H50" i="9"/>
  <c r="G50" i="9"/>
  <c r="F50" i="9"/>
  <c r="E50" i="9"/>
  <c r="B50" i="9"/>
  <c r="H49" i="9"/>
  <c r="G49" i="9"/>
  <c r="F49" i="9"/>
  <c r="E49" i="9"/>
  <c r="B49" i="9"/>
  <c r="H48" i="9"/>
  <c r="G48" i="9"/>
  <c r="F48" i="9"/>
  <c r="E48" i="9"/>
  <c r="B48" i="9"/>
  <c r="H47" i="9"/>
  <c r="G47" i="9"/>
  <c r="F47" i="9"/>
  <c r="E47" i="9"/>
  <c r="B47" i="9"/>
  <c r="H46" i="9"/>
  <c r="G46" i="9"/>
  <c r="F46" i="9"/>
  <c r="E46" i="9"/>
  <c r="B46" i="9"/>
  <c r="H45" i="9"/>
  <c r="G45" i="9"/>
  <c r="F45" i="9"/>
  <c r="E45" i="9"/>
  <c r="B45" i="9"/>
  <c r="H44" i="9"/>
  <c r="G44" i="9"/>
  <c r="F44" i="9"/>
  <c r="E44" i="9"/>
  <c r="B44" i="9"/>
  <c r="H43" i="9"/>
  <c r="G43" i="9"/>
  <c r="F43" i="9"/>
  <c r="E43" i="9"/>
  <c r="B43" i="9"/>
  <c r="H42" i="9"/>
  <c r="G42" i="9"/>
  <c r="F42" i="9"/>
  <c r="E42" i="9"/>
  <c r="B42" i="9"/>
  <c r="H41" i="9"/>
  <c r="G41" i="9"/>
  <c r="F41" i="9"/>
  <c r="E41" i="9"/>
  <c r="B41" i="9"/>
  <c r="H40" i="9"/>
  <c r="G40" i="9"/>
  <c r="F40" i="9"/>
  <c r="E40" i="9"/>
  <c r="B40" i="9"/>
  <c r="H39" i="9"/>
  <c r="G39" i="9"/>
  <c r="F39" i="9"/>
  <c r="E39" i="9"/>
  <c r="B39" i="9"/>
  <c r="H38" i="9"/>
  <c r="G38" i="9"/>
  <c r="F38" i="9"/>
  <c r="E38" i="9"/>
  <c r="B38" i="9"/>
  <c r="H37" i="9"/>
  <c r="G37" i="9"/>
  <c r="F37" i="9"/>
  <c r="E37" i="9"/>
  <c r="B37" i="9"/>
  <c r="H36" i="9"/>
  <c r="G36" i="9"/>
  <c r="F36" i="9"/>
  <c r="E36" i="9"/>
  <c r="B36" i="9"/>
  <c r="H35" i="9"/>
  <c r="G35" i="9"/>
  <c r="F35" i="9"/>
  <c r="E35" i="9"/>
  <c r="B35" i="9"/>
  <c r="H34" i="9"/>
  <c r="G34" i="9"/>
  <c r="F34" i="9"/>
  <c r="E34" i="9"/>
  <c r="B34" i="9"/>
  <c r="H33" i="9"/>
  <c r="G33" i="9"/>
  <c r="F33" i="9"/>
  <c r="E33" i="9"/>
  <c r="B33" i="9"/>
  <c r="H32" i="9"/>
  <c r="G32" i="9"/>
  <c r="F32" i="9"/>
  <c r="E32" i="9"/>
  <c r="B32" i="9"/>
  <c r="H31" i="9"/>
  <c r="G31" i="9"/>
  <c r="F31" i="9"/>
  <c r="E31" i="9"/>
  <c r="B31" i="9"/>
  <c r="H30" i="9"/>
  <c r="G30" i="9"/>
  <c r="F30" i="9"/>
  <c r="E30" i="9"/>
  <c r="B30" i="9"/>
  <c r="H29" i="9"/>
  <c r="G29" i="9"/>
  <c r="F29" i="9"/>
  <c r="E29" i="9"/>
  <c r="B29" i="9"/>
  <c r="H28" i="9"/>
  <c r="G28" i="9"/>
  <c r="F28" i="9"/>
  <c r="E28" i="9"/>
  <c r="B28" i="9"/>
  <c r="H27" i="9"/>
  <c r="G27" i="9"/>
  <c r="F27" i="9"/>
  <c r="E27" i="9"/>
  <c r="B27" i="9"/>
  <c r="H26" i="9"/>
  <c r="G26" i="9"/>
  <c r="E26" i="9" s="1"/>
  <c r="F26" i="9"/>
  <c r="H25" i="9"/>
  <c r="G25" i="9"/>
  <c r="F25" i="9"/>
  <c r="E25" i="9"/>
  <c r="B25" i="9"/>
  <c r="H24" i="9"/>
  <c r="G24" i="9"/>
  <c r="F24" i="9"/>
  <c r="E24" i="9"/>
  <c r="B24" i="9"/>
  <c r="H23" i="9"/>
  <c r="G23" i="9"/>
  <c r="F23" i="9"/>
  <c r="E23" i="9"/>
  <c r="B23" i="9"/>
  <c r="H22" i="9"/>
  <c r="G22" i="9"/>
  <c r="F22" i="9"/>
  <c r="E22" i="9"/>
  <c r="B22" i="9"/>
  <c r="H21" i="9"/>
  <c r="G21" i="9"/>
  <c r="F21" i="9"/>
  <c r="E21" i="9"/>
  <c r="B21" i="9"/>
  <c r="H20" i="9"/>
  <c r="G20" i="9"/>
  <c r="F20" i="9"/>
  <c r="E20" i="9"/>
  <c r="B20" i="9"/>
  <c r="I10" i="9"/>
  <c r="F4" i="9"/>
  <c r="O3" i="9"/>
  <c r="N3" i="9"/>
  <c r="M3" i="9"/>
  <c r="L3" i="9"/>
  <c r="I3" i="9"/>
  <c r="H3" i="9"/>
  <c r="G3" i="9"/>
  <c r="D101" i="8"/>
  <c r="D95" i="8"/>
  <c r="D90" i="8"/>
  <c r="D85" i="8"/>
  <c r="D80" i="8"/>
  <c r="D75" i="8"/>
  <c r="D70" i="8"/>
  <c r="D65" i="8"/>
  <c r="D60" i="8"/>
  <c r="D55" i="8"/>
  <c r="D50" i="8"/>
  <c r="D49" i="8"/>
  <c r="D44" i="8"/>
  <c r="D43" i="8"/>
  <c r="D42" i="8"/>
  <c r="D36" i="8"/>
  <c r="D26" i="8"/>
  <c r="D24" i="8"/>
  <c r="D18" i="8"/>
  <c r="D8" i="8"/>
  <c r="D6" i="8"/>
  <c r="E44" i="7"/>
  <c r="D44" i="7"/>
  <c r="E39" i="7"/>
  <c r="D39" i="7"/>
  <c r="E38" i="7"/>
  <c r="D38" i="7"/>
  <c r="E30" i="7"/>
  <c r="D30" i="7"/>
  <c r="E23" i="7"/>
  <c r="D23" i="7"/>
  <c r="E22" i="7"/>
  <c r="D22" i="7"/>
  <c r="E14" i="7"/>
  <c r="D14" i="7"/>
  <c r="E7" i="7"/>
  <c r="D7" i="7"/>
  <c r="E6" i="7"/>
  <c r="D6" i="7"/>
  <c r="E5" i="7"/>
  <c r="D5" i="7"/>
  <c r="D141" i="6"/>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F118" i="6"/>
  <c r="E118" i="6"/>
  <c r="D118" i="6"/>
  <c r="F117" i="6"/>
  <c r="F116" i="6"/>
  <c r="F115" i="6"/>
  <c r="E115" i="6"/>
  <c r="D115" i="6"/>
  <c r="F114" i="6"/>
  <c r="E114" i="6"/>
  <c r="D114" i="6"/>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F90" i="6"/>
  <c r="E90" i="6"/>
  <c r="D90" i="6"/>
  <c r="F89" i="6"/>
  <c r="E89" i="6"/>
  <c r="D89" i="6"/>
  <c r="F88" i="6"/>
  <c r="F87" i="6"/>
  <c r="F86" i="6"/>
  <c r="F85" i="6"/>
  <c r="F84" i="6"/>
  <c r="F83" i="6"/>
  <c r="F82" i="6"/>
  <c r="E82" i="6"/>
  <c r="D82" i="6"/>
  <c r="F81" i="6"/>
  <c r="F80" i="6"/>
  <c r="F79" i="6"/>
  <c r="F78" i="6"/>
  <c r="F77" i="6"/>
  <c r="F76" i="6"/>
  <c r="F75" i="6"/>
  <c r="E75" i="6"/>
  <c r="E141" i="6" s="1"/>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F38" i="6"/>
  <c r="F37" i="6"/>
  <c r="F36" i="6"/>
  <c r="E36" i="6"/>
  <c r="D36" i="6"/>
  <c r="F35" i="6"/>
  <c r="E35" i="6"/>
  <c r="D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F6" i="6"/>
  <c r="E6" i="6"/>
  <c r="D6" i="6"/>
  <c r="F5"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F250" i="5"/>
  <c r="E250" i="5"/>
  <c r="D250" i="5"/>
  <c r="F249" i="5"/>
  <c r="F248" i="5"/>
  <c r="F247" i="5"/>
  <c r="F246" i="5"/>
  <c r="E246" i="5"/>
  <c r="D246" i="5"/>
  <c r="F245" i="5"/>
  <c r="E245" i="5"/>
  <c r="D245" i="5"/>
  <c r="F244" i="5"/>
  <c r="F243" i="5"/>
  <c r="F242" i="5"/>
  <c r="E242" i="5"/>
  <c r="D242" i="5"/>
  <c r="F241" i="5"/>
  <c r="F240" i="5"/>
  <c r="F239" i="5"/>
  <c r="E239" i="5"/>
  <c r="D239" i="5"/>
  <c r="F238" i="5"/>
  <c r="E238" i="5"/>
  <c r="D238" i="5"/>
  <c r="F237" i="5"/>
  <c r="E237" i="5"/>
  <c r="D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F206" i="5"/>
  <c r="E206" i="5"/>
  <c r="D206" i="5"/>
  <c r="F205" i="5"/>
  <c r="F204" i="5"/>
  <c r="F203" i="5"/>
  <c r="F202" i="5"/>
  <c r="F201" i="5"/>
  <c r="F200" i="5"/>
  <c r="F199" i="5"/>
  <c r="F198" i="5"/>
  <c r="E198" i="5"/>
  <c r="D198" i="5"/>
  <c r="F197" i="5"/>
  <c r="F196" i="5"/>
  <c r="F195" i="5"/>
  <c r="F194" i="5"/>
  <c r="F193" i="5"/>
  <c r="F192" i="5"/>
  <c r="F191" i="5"/>
  <c r="E191" i="5"/>
  <c r="D191" i="5"/>
  <c r="F190" i="5"/>
  <c r="E190" i="5"/>
  <c r="D190" i="5"/>
  <c r="F189" i="5"/>
  <c r="F188" i="5"/>
  <c r="F187" i="5"/>
  <c r="F186" i="5"/>
  <c r="F185" i="5"/>
  <c r="F184" i="5"/>
  <c r="F183" i="5"/>
  <c r="F182" i="5"/>
  <c r="F181" i="5"/>
  <c r="F180" i="5"/>
  <c r="E180" i="5"/>
  <c r="D180" i="5"/>
  <c r="F179" i="5"/>
  <c r="F178" i="5"/>
  <c r="F177" i="5"/>
  <c r="E177" i="5"/>
  <c r="D177" i="5"/>
  <c r="F176" i="5"/>
  <c r="E176" i="5"/>
  <c r="D176" i="5"/>
  <c r="F175" i="5"/>
  <c r="E175" i="5"/>
  <c r="D175"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D149" i="5"/>
  <c r="F148" i="5"/>
  <c r="F147" i="5"/>
  <c r="F146" i="5"/>
  <c r="E146" i="5"/>
  <c r="D146" i="5"/>
  <c r="F145" i="5"/>
  <c r="F144" i="5"/>
  <c r="F143" i="5"/>
  <c r="F142" i="5"/>
  <c r="E142" i="5"/>
  <c r="D142" i="5"/>
  <c r="F141" i="5"/>
  <c r="F140" i="5"/>
  <c r="F139" i="5"/>
  <c r="F138" i="5"/>
  <c r="F137" i="5"/>
  <c r="F136" i="5"/>
  <c r="F135" i="5"/>
  <c r="E135" i="5"/>
  <c r="D135" i="5"/>
  <c r="F134" i="5"/>
  <c r="E134" i="5"/>
  <c r="D134"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F87" i="5"/>
  <c r="E87" i="5"/>
  <c r="D87" i="5"/>
  <c r="F86" i="5"/>
  <c r="F85" i="5"/>
  <c r="F84" i="5"/>
  <c r="F83" i="5"/>
  <c r="F82" i="5"/>
  <c r="F81" i="5"/>
  <c r="F80" i="5"/>
  <c r="F79" i="5"/>
  <c r="E79" i="5"/>
  <c r="D79" i="5"/>
  <c r="F78" i="5"/>
  <c r="E78" i="5"/>
  <c r="D78" i="5"/>
  <c r="F77" i="5"/>
  <c r="F76" i="5"/>
  <c r="F75" i="5"/>
  <c r="F74" i="5"/>
  <c r="F73" i="5"/>
  <c r="F72" i="5"/>
  <c r="F71" i="5"/>
  <c r="F70" i="5"/>
  <c r="E70" i="5"/>
  <c r="D70" i="5"/>
  <c r="F69" i="5"/>
  <c r="E69" i="5"/>
  <c r="D69" i="5"/>
  <c r="F68" i="5"/>
  <c r="E68" i="5"/>
  <c r="D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D12" i="5"/>
  <c r="F11" i="5"/>
  <c r="F10" i="5"/>
  <c r="F9" i="5"/>
  <c r="F8" i="5"/>
  <c r="E8" i="5"/>
  <c r="D8" i="5"/>
  <c r="F7" i="5"/>
  <c r="E7" i="5"/>
  <c r="D7" i="5"/>
  <c r="F6" i="5"/>
  <c r="E6" i="5"/>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D646" i="4"/>
  <c r="F645" i="4"/>
  <c r="D645" i="4"/>
  <c r="F644" i="4"/>
  <c r="E644" i="4"/>
  <c r="D644" i="4"/>
  <c r="F643" i="4"/>
  <c r="E643" i="4"/>
  <c r="D643" i="4"/>
  <c r="D642" i="4"/>
  <c r="F641" i="4"/>
  <c r="D641" i="4"/>
  <c r="D640" i="4"/>
  <c r="D639" i="4"/>
  <c r="F638" i="4"/>
  <c r="F637" i="4"/>
  <c r="F636" i="4"/>
  <c r="E636" i="4"/>
  <c r="D636" i="4"/>
  <c r="F635" i="4"/>
  <c r="E635" i="4"/>
  <c r="D635" i="4"/>
  <c r="F634" i="4"/>
  <c r="F633" i="4"/>
  <c r="F632" i="4"/>
  <c r="E632" i="4"/>
  <c r="D632" i="4"/>
  <c r="F631" i="4"/>
  <c r="F630" i="4"/>
  <c r="F629" i="4"/>
  <c r="E629" i="4"/>
  <c r="D629" i="4"/>
  <c r="F628" i="4"/>
  <c r="F627" i="4"/>
  <c r="F626" i="4"/>
  <c r="E626" i="4"/>
  <c r="D626" i="4"/>
  <c r="F625" i="4"/>
  <c r="E625" i="4"/>
  <c r="D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D603" i="4"/>
  <c r="F602" i="4"/>
  <c r="F601" i="4"/>
  <c r="F600" i="4"/>
  <c r="F599" i="4"/>
  <c r="E599" i="4"/>
  <c r="D599" i="4"/>
  <c r="F598" i="4"/>
  <c r="F597" i="4"/>
  <c r="F596" i="4"/>
  <c r="F595" i="4"/>
  <c r="F594" i="4"/>
  <c r="E594" i="4"/>
  <c r="D594" i="4"/>
  <c r="F593" i="4"/>
  <c r="E593" i="4"/>
  <c r="D593" i="4"/>
  <c r="F592" i="4"/>
  <c r="F591" i="4"/>
  <c r="F590" i="4"/>
  <c r="E590" i="4"/>
  <c r="D590" i="4"/>
  <c r="F589" i="4"/>
  <c r="F588" i="4"/>
  <c r="F587" i="4"/>
  <c r="E587" i="4"/>
  <c r="D587" i="4"/>
  <c r="F586" i="4"/>
  <c r="F585" i="4"/>
  <c r="E585" i="4"/>
  <c r="D585" i="4"/>
  <c r="F584" i="4"/>
  <c r="F583" i="4"/>
  <c r="F582" i="4"/>
  <c r="F581" i="4"/>
  <c r="E581" i="4"/>
  <c r="D581" i="4"/>
  <c r="F580" i="4"/>
  <c r="E580" i="4"/>
  <c r="D580" i="4"/>
  <c r="F579" i="4"/>
  <c r="F578" i="4"/>
  <c r="F577" i="4"/>
  <c r="E577" i="4"/>
  <c r="D577" i="4"/>
  <c r="F576" i="4"/>
  <c r="F575" i="4"/>
  <c r="F574" i="4"/>
  <c r="E574" i="4"/>
  <c r="D574" i="4"/>
  <c r="F573" i="4"/>
  <c r="F572" i="4"/>
  <c r="F571" i="4"/>
  <c r="E571" i="4"/>
  <c r="D571" i="4"/>
  <c r="F570" i="4"/>
  <c r="F569" i="4"/>
  <c r="F568" i="4"/>
  <c r="E568" i="4"/>
  <c r="D568" i="4"/>
  <c r="F567" i="4"/>
  <c r="E567" i="4"/>
  <c r="D567" i="4"/>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F529" i="4"/>
  <c r="E529" i="4"/>
  <c r="D529" i="4"/>
  <c r="F528" i="4"/>
  <c r="E528" i="4"/>
  <c r="D528" i="4"/>
  <c r="F527" i="4"/>
  <c r="F526" i="4"/>
  <c r="F525" i="4"/>
  <c r="E525" i="4"/>
  <c r="D525" i="4"/>
  <c r="F524" i="4"/>
  <c r="F523" i="4"/>
  <c r="F522" i="4"/>
  <c r="E522" i="4"/>
  <c r="D522" i="4"/>
  <c r="F521" i="4"/>
  <c r="F520" i="4"/>
  <c r="F519" i="4"/>
  <c r="E519" i="4"/>
  <c r="D519" i="4"/>
  <c r="F518" i="4"/>
  <c r="F517" i="4"/>
  <c r="F516" i="4"/>
  <c r="E516" i="4"/>
  <c r="D516" i="4"/>
  <c r="F515" i="4"/>
  <c r="E515" i="4"/>
  <c r="D515"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F485" i="4"/>
  <c r="E485" i="4"/>
  <c r="D485" i="4"/>
  <c r="F484" i="4"/>
  <c r="E484" i="4"/>
  <c r="D484" i="4"/>
  <c r="F483" i="4"/>
  <c r="F482" i="4"/>
  <c r="F481" i="4"/>
  <c r="E481" i="4"/>
  <c r="D481" i="4"/>
  <c r="F480" i="4"/>
  <c r="F479" i="4"/>
  <c r="F478" i="4"/>
  <c r="E478" i="4"/>
  <c r="D478" i="4"/>
  <c r="F477" i="4"/>
  <c r="F476" i="4"/>
  <c r="F475" i="4"/>
  <c r="F474" i="4"/>
  <c r="F473" i="4"/>
  <c r="E473" i="4"/>
  <c r="D473" i="4"/>
  <c r="F472" i="4"/>
  <c r="E472" i="4"/>
  <c r="D472" i="4"/>
  <c r="F471" i="4"/>
  <c r="F470" i="4"/>
  <c r="F469" i="4"/>
  <c r="E469" i="4"/>
  <c r="D469" i="4"/>
  <c r="F468" i="4"/>
  <c r="F467" i="4"/>
  <c r="F466" i="4"/>
  <c r="E466" i="4"/>
  <c r="D466" i="4"/>
  <c r="F465" i="4"/>
  <c r="F464" i="4"/>
  <c r="F463" i="4"/>
  <c r="E463" i="4"/>
  <c r="D463" i="4"/>
  <c r="F462" i="4"/>
  <c r="F461" i="4"/>
  <c r="F460" i="4"/>
  <c r="E460" i="4"/>
  <c r="D460" i="4"/>
  <c r="F459" i="4"/>
  <c r="E459" i="4"/>
  <c r="D459"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F421" i="4"/>
  <c r="E421" i="4"/>
  <c r="D421" i="4"/>
  <c r="F420" i="4"/>
  <c r="E420" i="4"/>
  <c r="D420" i="4"/>
  <c r="F418" i="4"/>
  <c r="E418" i="4"/>
  <c r="D418" i="4"/>
  <c r="F417" i="4"/>
  <c r="E417" i="4"/>
  <c r="D417" i="4"/>
  <c r="F416" i="4"/>
  <c r="E416" i="4"/>
  <c r="D416" i="4"/>
  <c r="D415" i="4"/>
  <c r="F414" i="4"/>
  <c r="D414" i="4"/>
  <c r="D413" i="4"/>
  <c r="D412" i="4"/>
  <c r="F411" i="4"/>
  <c r="F410" i="4"/>
  <c r="F409" i="4"/>
  <c r="F408" i="4"/>
  <c r="E408" i="4"/>
  <c r="D408" i="4"/>
  <c r="F407" i="4"/>
  <c r="E407" i="4"/>
  <c r="D407" i="4"/>
  <c r="F406" i="4"/>
  <c r="F405" i="4"/>
  <c r="F404" i="4"/>
  <c r="F403" i="4"/>
  <c r="F402" i="4"/>
  <c r="E402" i="4"/>
  <c r="D402" i="4"/>
  <c r="F401" i="4"/>
  <c r="F400" i="4"/>
  <c r="E400" i="4"/>
  <c r="D400" i="4"/>
  <c r="F399" i="4"/>
  <c r="F398" i="4"/>
  <c r="F397" i="4"/>
  <c r="E397" i="4"/>
  <c r="D397" i="4"/>
  <c r="F396" i="4"/>
  <c r="E396" i="4"/>
  <c r="D396" i="4"/>
  <c r="F395" i="4"/>
  <c r="F394" i="4"/>
  <c r="F393" i="4"/>
  <c r="F392" i="4"/>
  <c r="F391" i="4"/>
  <c r="E391" i="4"/>
  <c r="D391" i="4"/>
  <c r="F390" i="4"/>
  <c r="F389" i="4"/>
  <c r="F388" i="4"/>
  <c r="E388" i="4"/>
  <c r="D388" i="4"/>
  <c r="F387" i="4"/>
  <c r="F386" i="4"/>
  <c r="F385" i="4"/>
  <c r="F384" i="4"/>
  <c r="F383" i="4"/>
  <c r="E383" i="4"/>
  <c r="D383" i="4"/>
  <c r="F382" i="4"/>
  <c r="F381" i="4"/>
  <c r="F380" i="4"/>
  <c r="F379" i="4"/>
  <c r="F378" i="4"/>
  <c r="E378" i="4"/>
  <c r="D378" i="4"/>
  <c r="F377" i="4"/>
  <c r="F376" i="4"/>
  <c r="F375" i="4"/>
  <c r="F374" i="4"/>
  <c r="F373" i="4"/>
  <c r="F372" i="4"/>
  <c r="F371" i="4"/>
  <c r="F370" i="4"/>
  <c r="F369" i="4"/>
  <c r="E369" i="4"/>
  <c r="D369" i="4"/>
  <c r="F368" i="4"/>
  <c r="F367" i="4"/>
  <c r="F366" i="4"/>
  <c r="F365" i="4"/>
  <c r="F364" i="4"/>
  <c r="E364" i="4"/>
  <c r="D364" i="4"/>
  <c r="F363" i="4"/>
  <c r="E363" i="4"/>
  <c r="D363" i="4"/>
  <c r="F362" i="4"/>
  <c r="F361" i="4"/>
  <c r="F360" i="4"/>
  <c r="F359" i="4"/>
  <c r="F358" i="4"/>
  <c r="F357" i="4"/>
  <c r="F356" i="4"/>
  <c r="E356" i="4"/>
  <c r="D356" i="4"/>
  <c r="F355" i="4"/>
  <c r="F354" i="4"/>
  <c r="F353" i="4"/>
  <c r="F352" i="4"/>
  <c r="E352" i="4"/>
  <c r="D352" i="4"/>
  <c r="F351" i="4"/>
  <c r="E351" i="4"/>
  <c r="D351" i="4"/>
  <c r="F350" i="4"/>
  <c r="E350" i="4"/>
  <c r="D350" i="4"/>
  <c r="F349" i="4"/>
  <c r="F348" i="4"/>
  <c r="E348" i="4"/>
  <c r="D348" i="4"/>
  <c r="F347" i="4"/>
  <c r="F346" i="4"/>
  <c r="F345" i="4"/>
  <c r="E345" i="4"/>
  <c r="D345" i="4"/>
  <c r="F344" i="4"/>
  <c r="E344" i="4"/>
  <c r="D344" i="4"/>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F317" i="4"/>
  <c r="E317" i="4"/>
  <c r="D317" i="4"/>
  <c r="F316" i="4"/>
  <c r="F315" i="4"/>
  <c r="F314" i="4"/>
  <c r="F313" i="4"/>
  <c r="F312" i="4"/>
  <c r="E312" i="4"/>
  <c r="D312" i="4"/>
  <c r="F311" i="4"/>
  <c r="E311" i="4"/>
  <c r="D311" i="4"/>
  <c r="F310" i="4"/>
  <c r="F309" i="4"/>
  <c r="F308" i="4"/>
  <c r="F307" i="4"/>
  <c r="F306" i="4"/>
  <c r="F305" i="4"/>
  <c r="F304" i="4"/>
  <c r="E304" i="4"/>
  <c r="D304" i="4"/>
  <c r="F303" i="4"/>
  <c r="F302" i="4"/>
  <c r="F301" i="4"/>
  <c r="F300" i="4"/>
  <c r="E300" i="4"/>
  <c r="D300" i="4"/>
  <c r="F299" i="4"/>
  <c r="E299" i="4"/>
  <c r="D299" i="4"/>
  <c r="F298" i="4"/>
  <c r="E298" i="4"/>
  <c r="D298" i="4"/>
  <c r="F296" i="4"/>
  <c r="F295" i="4"/>
  <c r="F294" i="4"/>
  <c r="F293" i="4"/>
  <c r="F292" i="4"/>
  <c r="F291" i="4"/>
  <c r="D291" i="4"/>
  <c r="D290" i="4"/>
  <c r="D289"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F264" i="4"/>
  <c r="E264" i="4"/>
  <c r="D264" i="4"/>
  <c r="F263" i="4"/>
  <c r="E263" i="4"/>
  <c r="D263" i="4"/>
  <c r="F262" i="4"/>
  <c r="F261" i="4"/>
  <c r="F260" i="4"/>
  <c r="F259" i="4"/>
  <c r="E259" i="4"/>
  <c r="D259" i="4"/>
  <c r="F258" i="4"/>
  <c r="F257" i="4"/>
  <c r="F256" i="4"/>
  <c r="F255" i="4"/>
  <c r="F254" i="4"/>
  <c r="F253" i="4"/>
  <c r="E253" i="4"/>
  <c r="D253" i="4"/>
  <c r="F252" i="4"/>
  <c r="E252" i="4"/>
  <c r="D252"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F225" i="4"/>
  <c r="E225" i="4"/>
  <c r="D225" i="4"/>
  <c r="F224" i="4"/>
  <c r="E224" i="4"/>
  <c r="D224" i="4"/>
  <c r="F223" i="4"/>
  <c r="F222" i="4"/>
  <c r="F221" i="4"/>
  <c r="F220" i="4"/>
  <c r="F219" i="4"/>
  <c r="E219" i="4"/>
  <c r="D219" i="4"/>
  <c r="F218" i="4"/>
  <c r="F217" i="4"/>
  <c r="E216" i="4"/>
  <c r="D212" i="1" s="1"/>
  <c r="D216" i="4"/>
  <c r="D215" i="4"/>
  <c r="F214" i="4"/>
  <c r="F213" i="4"/>
  <c r="F212" i="4"/>
  <c r="F211" i="4"/>
  <c r="F210" i="4"/>
  <c r="E210" i="4"/>
  <c r="D210" i="4"/>
  <c r="F209" i="4"/>
  <c r="F208" i="4"/>
  <c r="F207" i="4"/>
  <c r="F206" i="4"/>
  <c r="F205" i="4"/>
  <c r="F204" i="4"/>
  <c r="F203" i="4"/>
  <c r="F202" i="4"/>
  <c r="E202" i="4"/>
  <c r="D202" i="4"/>
  <c r="F201" i="4"/>
  <c r="F200" i="4"/>
  <c r="F199" i="4"/>
  <c r="F198" i="4"/>
  <c r="F197" i="4"/>
  <c r="E197" i="4"/>
  <c r="D197" i="4"/>
  <c r="F196" i="4"/>
  <c r="E196" i="4"/>
  <c r="D196" i="4"/>
  <c r="F195" i="4"/>
  <c r="F194" i="4"/>
  <c r="F193" i="4"/>
  <c r="F192" i="4"/>
  <c r="F191" i="4"/>
  <c r="F190" i="4"/>
  <c r="F189" i="4"/>
  <c r="F188" i="4"/>
  <c r="E188" i="4"/>
  <c r="D188" i="4"/>
  <c r="F187" i="4"/>
  <c r="F186" i="4"/>
  <c r="F185" i="4"/>
  <c r="F184" i="4"/>
  <c r="F183" i="4"/>
  <c r="F182" i="4"/>
  <c r="F181" i="4"/>
  <c r="F180" i="4"/>
  <c r="F179" i="4"/>
  <c r="F178" i="4"/>
  <c r="F177" i="4"/>
  <c r="E177" i="4"/>
  <c r="D177" i="4"/>
  <c r="F176" i="4"/>
  <c r="F175" i="4"/>
  <c r="F174" i="4"/>
  <c r="F173" i="4"/>
  <c r="F172" i="4"/>
  <c r="F171" i="4"/>
  <c r="F170" i="4"/>
  <c r="F169" i="4"/>
  <c r="E169" i="4"/>
  <c r="D169" i="4"/>
  <c r="F168" i="4"/>
  <c r="F167" i="4"/>
  <c r="F166" i="4"/>
  <c r="F165" i="4"/>
  <c r="F164" i="4"/>
  <c r="E164" i="4"/>
  <c r="D164" i="4"/>
  <c r="F163" i="4"/>
  <c r="E163" i="4"/>
  <c r="D163" i="4"/>
  <c r="F162" i="4"/>
  <c r="F161" i="4"/>
  <c r="F160" i="4"/>
  <c r="F159" i="4"/>
  <c r="E159" i="4"/>
  <c r="D159" i="4"/>
  <c r="F158" i="4"/>
  <c r="F157" i="4"/>
  <c r="F156" i="4"/>
  <c r="F155" i="4"/>
  <c r="F154" i="4"/>
  <c r="F153" i="4"/>
  <c r="E153" i="4"/>
  <c r="D153" i="4"/>
  <c r="F152" i="4"/>
  <c r="E152" i="4"/>
  <c r="D152" i="4"/>
  <c r="D151" i="4"/>
  <c r="F150" i="4"/>
  <c r="F149" i="4"/>
  <c r="F148" i="4"/>
  <c r="F147" i="4"/>
  <c r="F146" i="4"/>
  <c r="F145" i="4"/>
  <c r="F144" i="4"/>
  <c r="F143" i="4"/>
  <c r="F142" i="4"/>
  <c r="F141" i="4"/>
  <c r="F140" i="4"/>
  <c r="E140" i="4"/>
  <c r="D140" i="4"/>
  <c r="F139" i="4"/>
  <c r="E139" i="4"/>
  <c r="D139" i="4"/>
  <c r="F138" i="4"/>
  <c r="F137" i="4"/>
  <c r="F136" i="4"/>
  <c r="F135" i="4"/>
  <c r="F134" i="4"/>
  <c r="E134" i="4"/>
  <c r="D134" i="4"/>
  <c r="F133" i="4"/>
  <c r="E133" i="4"/>
  <c r="D133" i="4"/>
  <c r="F132" i="4"/>
  <c r="F131" i="4"/>
  <c r="F130" i="4"/>
  <c r="F129" i="4"/>
  <c r="F128" i="4"/>
  <c r="E128" i="4"/>
  <c r="D128" i="4"/>
  <c r="F127" i="4"/>
  <c r="F126" i="4"/>
  <c r="F125" i="4"/>
  <c r="E125" i="4"/>
  <c r="D125" i="4"/>
  <c r="F124" i="4"/>
  <c r="E124" i="4"/>
  <c r="D124" i="4"/>
  <c r="F123" i="4"/>
  <c r="F122" i="4"/>
  <c r="F121" i="4"/>
  <c r="F120" i="4"/>
  <c r="E120" i="4"/>
  <c r="D120" i="4"/>
  <c r="F119" i="4"/>
  <c r="F118" i="4"/>
  <c r="F117" i="4"/>
  <c r="F116" i="4"/>
  <c r="F115" i="4"/>
  <c r="F114" i="4"/>
  <c r="F113" i="4"/>
  <c r="F112" i="4"/>
  <c r="E112" i="4"/>
  <c r="D112" i="4"/>
  <c r="F111" i="4"/>
  <c r="F110" i="4"/>
  <c r="F109" i="4"/>
  <c r="F108" i="4"/>
  <c r="F107" i="4"/>
  <c r="E107" i="4"/>
  <c r="D107" i="4"/>
  <c r="F106"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2" i="4"/>
  <c r="E82" i="4"/>
  <c r="D82" i="4"/>
  <c r="F81" i="4"/>
  <c r="F80" i="4"/>
  <c r="F79" i="4"/>
  <c r="F78" i="4"/>
  <c r="F77" i="4"/>
  <c r="E77" i="4"/>
  <c r="D77" i="4"/>
  <c r="F76" i="4"/>
  <c r="F75" i="4"/>
  <c r="F74" i="4"/>
  <c r="E74" i="4"/>
  <c r="D74" i="4"/>
  <c r="F73" i="4"/>
  <c r="F72" i="4"/>
  <c r="F71" i="4"/>
  <c r="E71" i="4"/>
  <c r="D71" i="4"/>
  <c r="F70" i="4"/>
  <c r="F69" i="4"/>
  <c r="F68" i="4"/>
  <c r="E68" i="4"/>
  <c r="D68" i="4"/>
  <c r="F67" i="4"/>
  <c r="F66" i="4"/>
  <c r="F65" i="4"/>
  <c r="E65" i="4"/>
  <c r="D65" i="4"/>
  <c r="F64" i="4"/>
  <c r="F63" i="4"/>
  <c r="F62" i="4"/>
  <c r="E62" i="4"/>
  <c r="D62" i="4"/>
  <c r="F61" i="4"/>
  <c r="F60" i="4"/>
  <c r="F59" i="4"/>
  <c r="E59" i="4"/>
  <c r="D59" i="4"/>
  <c r="F58" i="4"/>
  <c r="F57" i="4"/>
  <c r="F56" i="4"/>
  <c r="F55" i="4"/>
  <c r="F54" i="4"/>
  <c r="E54" i="4"/>
  <c r="D54" i="4"/>
  <c r="F53" i="4"/>
  <c r="F52" i="4"/>
  <c r="F51" i="4"/>
  <c r="E51" i="4"/>
  <c r="D51" i="4"/>
  <c r="F50" i="4"/>
  <c r="E50" i="4"/>
  <c r="D50" i="4"/>
  <c r="F49" i="4"/>
  <c r="F48" i="4"/>
  <c r="F47" i="4"/>
  <c r="F46" i="4"/>
  <c r="F45" i="4"/>
  <c r="E45" i="4"/>
  <c r="D45" i="4"/>
  <c r="F44" i="4"/>
  <c r="E44" i="4"/>
  <c r="D44" i="4"/>
  <c r="F43" i="4"/>
  <c r="F42" i="4"/>
  <c r="F41" i="4"/>
  <c r="F40" i="4"/>
  <c r="E40" i="4"/>
  <c r="D40" i="4"/>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E6" i="4"/>
  <c r="E412" i="4" s="1"/>
  <c r="D6" i="4"/>
  <c r="I36" i="3"/>
  <c r="G36" i="3"/>
  <c r="B36" i="3"/>
  <c r="I35" i="3"/>
  <c r="G35" i="3"/>
  <c r="B35" i="3"/>
  <c r="I34" i="3"/>
  <c r="G34" i="3"/>
  <c r="B34" i="3"/>
  <c r="I33" i="3"/>
  <c r="G33" i="3"/>
  <c r="B33" i="3"/>
  <c r="I32" i="3"/>
  <c r="H32" i="3"/>
  <c r="G32" i="3"/>
  <c r="B32" i="3"/>
  <c r="I31" i="3"/>
  <c r="H31" i="3"/>
  <c r="G31" i="3"/>
  <c r="B31" i="3"/>
  <c r="I30" i="3"/>
  <c r="H30" i="3"/>
  <c r="G30" i="3"/>
  <c r="B30" i="3"/>
  <c r="I29" i="3"/>
  <c r="H29" i="3"/>
  <c r="G29" i="3"/>
  <c r="B29" i="3"/>
  <c r="H28" i="3"/>
  <c r="G28" i="3"/>
  <c r="B28" i="3"/>
  <c r="I27" i="3"/>
  <c r="H27" i="3"/>
  <c r="G27" i="3"/>
  <c r="B27" i="3"/>
  <c r="I26" i="3"/>
  <c r="H26" i="3"/>
  <c r="G26" i="3"/>
  <c r="B26" i="3"/>
  <c r="I25" i="3"/>
  <c r="H25" i="3"/>
  <c r="G25" i="3"/>
  <c r="B25" i="3"/>
  <c r="I24" i="3"/>
  <c r="H24" i="3"/>
  <c r="G24" i="3"/>
  <c r="B24" i="3"/>
  <c r="I23" i="3"/>
  <c r="H23" i="3"/>
  <c r="G23" i="3"/>
  <c r="B23" i="3"/>
  <c r="I22" i="3"/>
  <c r="H22" i="3"/>
  <c r="G22" i="3"/>
  <c r="B22" i="3"/>
  <c r="I21" i="3"/>
  <c r="H21" i="3"/>
  <c r="G21" i="3"/>
  <c r="B21" i="3"/>
  <c r="I20" i="3"/>
  <c r="H20" i="3"/>
  <c r="G20" i="3"/>
  <c r="B20" i="3"/>
  <c r="H19" i="3"/>
  <c r="G19" i="3"/>
  <c r="B19" i="3"/>
  <c r="H18" i="3"/>
  <c r="G18" i="3"/>
  <c r="B18" i="3"/>
  <c r="H17" i="3"/>
  <c r="G17" i="3"/>
  <c r="B17" i="3"/>
  <c r="H16" i="3"/>
  <c r="G16" i="3"/>
  <c r="B16" i="3"/>
  <c r="I11" i="3"/>
  <c r="H11" i="3"/>
  <c r="I10" i="3"/>
  <c r="H10" i="3" a="1"/>
  <c r="H10" i="3"/>
  <c r="H8" i="3"/>
  <c r="H1580" i="1"/>
  <c r="G1580" i="1"/>
  <c r="C1580" i="1"/>
  <c r="H1579" i="1"/>
  <c r="G1579" i="1"/>
  <c r="C1579" i="1"/>
  <c r="H1578" i="1"/>
  <c r="G1578" i="1"/>
  <c r="C1578" i="1"/>
  <c r="H1577" i="1"/>
  <c r="G1577" i="1"/>
  <c r="C1577" i="1"/>
  <c r="H1576" i="1"/>
  <c r="G1576" i="1"/>
  <c r="C1576" i="1"/>
  <c r="H1575" i="1"/>
  <c r="G1575" i="1"/>
  <c r="C1575" i="1"/>
  <c r="H1574" i="1"/>
  <c r="G1574" i="1"/>
  <c r="C1574" i="1"/>
  <c r="H1573" i="1"/>
  <c r="G1573" i="1"/>
  <c r="C1573" i="1"/>
  <c r="H1572" i="1"/>
  <c r="G1572" i="1"/>
  <c r="C1572" i="1"/>
  <c r="H1571" i="1"/>
  <c r="G1571" i="1"/>
  <c r="C1571" i="1"/>
  <c r="H1570" i="1"/>
  <c r="G1570" i="1"/>
  <c r="C1570" i="1"/>
  <c r="H1569" i="1"/>
  <c r="G1569" i="1"/>
  <c r="C1569" i="1"/>
  <c r="H1568" i="1"/>
  <c r="G1568" i="1"/>
  <c r="C1568" i="1"/>
  <c r="H1567" i="1"/>
  <c r="G1567" i="1"/>
  <c r="C1567" i="1"/>
  <c r="H1566" i="1"/>
  <c r="G1566" i="1"/>
  <c r="C1566" i="1"/>
  <c r="H1565" i="1"/>
  <c r="G1565" i="1"/>
  <c r="C1565" i="1"/>
  <c r="H1564" i="1"/>
  <c r="G1564" i="1"/>
  <c r="C1564" i="1"/>
  <c r="H1563" i="1"/>
  <c r="G1563" i="1"/>
  <c r="C1563" i="1"/>
  <c r="H1562" i="1"/>
  <c r="G1562" i="1"/>
  <c r="C1562" i="1"/>
  <c r="H1561" i="1"/>
  <c r="G1561" i="1"/>
  <c r="C1561" i="1"/>
  <c r="H1560" i="1"/>
  <c r="G1560" i="1"/>
  <c r="C1560" i="1"/>
  <c r="H1559" i="1"/>
  <c r="G1559" i="1"/>
  <c r="C1559" i="1"/>
  <c r="H1558" i="1"/>
  <c r="G1558" i="1"/>
  <c r="C1558" i="1"/>
  <c r="H1557" i="1"/>
  <c r="G1557" i="1"/>
  <c r="C1557" i="1"/>
  <c r="H1556" i="1"/>
  <c r="G1556" i="1"/>
  <c r="C1556" i="1"/>
  <c r="H1555" i="1"/>
  <c r="G1555" i="1"/>
  <c r="C1555" i="1"/>
  <c r="H1554" i="1"/>
  <c r="G1554" i="1"/>
  <c r="C1554" i="1"/>
  <c r="H1553" i="1"/>
  <c r="G1553" i="1"/>
  <c r="C1553" i="1"/>
  <c r="H1552" i="1"/>
  <c r="G1552" i="1"/>
  <c r="C1552" i="1"/>
  <c r="H1551" i="1"/>
  <c r="G1551" i="1"/>
  <c r="C1551" i="1"/>
  <c r="H1550" i="1"/>
  <c r="G1550" i="1"/>
  <c r="C1550" i="1"/>
  <c r="H1549" i="1"/>
  <c r="G1549" i="1"/>
  <c r="C1549" i="1"/>
  <c r="H1548" i="1"/>
  <c r="G1548" i="1"/>
  <c r="C1548" i="1"/>
  <c r="H1547" i="1"/>
  <c r="G1547" i="1"/>
  <c r="C1547" i="1"/>
  <c r="H1546" i="1"/>
  <c r="G1546" i="1"/>
  <c r="C1546" i="1"/>
  <c r="H1545" i="1"/>
  <c r="G1545" i="1"/>
  <c r="C1545" i="1"/>
  <c r="H1544" i="1"/>
  <c r="G1544" i="1"/>
  <c r="C1544" i="1"/>
  <c r="H1543" i="1"/>
  <c r="G1543" i="1"/>
  <c r="C1543" i="1"/>
  <c r="H1542" i="1"/>
  <c r="G1542" i="1"/>
  <c r="C1542" i="1"/>
  <c r="H1541" i="1"/>
  <c r="G1541" i="1"/>
  <c r="C1541" i="1"/>
  <c r="H1540" i="1"/>
  <c r="G1540" i="1"/>
  <c r="C1540" i="1"/>
  <c r="H1539" i="1"/>
  <c r="G1539" i="1"/>
  <c r="C1539" i="1"/>
  <c r="H1538" i="1"/>
  <c r="G1538" i="1"/>
  <c r="C1538" i="1"/>
  <c r="H1537" i="1"/>
  <c r="G1537" i="1"/>
  <c r="C1537" i="1"/>
  <c r="H1536" i="1"/>
  <c r="G1536" i="1"/>
  <c r="C1536" i="1"/>
  <c r="H1535" i="1"/>
  <c r="G1535" i="1"/>
  <c r="C1535" i="1"/>
  <c r="H1534" i="1"/>
  <c r="G1534" i="1"/>
  <c r="C1534" i="1"/>
  <c r="H1533" i="1"/>
  <c r="G1533" i="1"/>
  <c r="C1533" i="1"/>
  <c r="H1532" i="1"/>
  <c r="G1532" i="1"/>
  <c r="C1532" i="1"/>
  <c r="H1531" i="1"/>
  <c r="G1531" i="1"/>
  <c r="C1531" i="1"/>
  <c r="H1530" i="1"/>
  <c r="G1530" i="1"/>
  <c r="C1530" i="1"/>
  <c r="H1529" i="1"/>
  <c r="G1529" i="1"/>
  <c r="C1529" i="1"/>
  <c r="H1528" i="1"/>
  <c r="G1528" i="1"/>
  <c r="C1528" i="1"/>
  <c r="H1527" i="1"/>
  <c r="G1527" i="1"/>
  <c r="C1527" i="1"/>
  <c r="H1526" i="1"/>
  <c r="G1526" i="1"/>
  <c r="C1526" i="1"/>
  <c r="H1525" i="1"/>
  <c r="G1525" i="1"/>
  <c r="C1525" i="1"/>
  <c r="H1524" i="1"/>
  <c r="G1524" i="1"/>
  <c r="C1524" i="1"/>
  <c r="H1523" i="1"/>
  <c r="G1523" i="1"/>
  <c r="C1523" i="1"/>
  <c r="H1522" i="1"/>
  <c r="G1522" i="1"/>
  <c r="C1522" i="1"/>
  <c r="H1521" i="1"/>
  <c r="G1521" i="1"/>
  <c r="C1521" i="1"/>
  <c r="H1520" i="1"/>
  <c r="G1520" i="1"/>
  <c r="C1520" i="1"/>
  <c r="H1519" i="1"/>
  <c r="G1519" i="1"/>
  <c r="C1519" i="1"/>
  <c r="H1518" i="1"/>
  <c r="G1518" i="1"/>
  <c r="C1518" i="1"/>
  <c r="H1517" i="1"/>
  <c r="G1517" i="1"/>
  <c r="C1517" i="1"/>
  <c r="H1516" i="1"/>
  <c r="G1516" i="1"/>
  <c r="C1516" i="1"/>
  <c r="H1515" i="1"/>
  <c r="G1515" i="1"/>
  <c r="C1515" i="1"/>
  <c r="H1514" i="1"/>
  <c r="G1514" i="1"/>
  <c r="C1514" i="1"/>
  <c r="H1513" i="1"/>
  <c r="G1513" i="1"/>
  <c r="C1513" i="1"/>
  <c r="H1512" i="1"/>
  <c r="G1512" i="1"/>
  <c r="C1512" i="1"/>
  <c r="H1511" i="1"/>
  <c r="G1511" i="1"/>
  <c r="C1511" i="1"/>
  <c r="H1510" i="1"/>
  <c r="G1510" i="1"/>
  <c r="C1510" i="1"/>
  <c r="H1509" i="1"/>
  <c r="G1509" i="1"/>
  <c r="C1509" i="1"/>
  <c r="H1508" i="1"/>
  <c r="G1508" i="1"/>
  <c r="C1508" i="1"/>
  <c r="H1507" i="1"/>
  <c r="G1507" i="1"/>
  <c r="C1507" i="1"/>
  <c r="H1506" i="1"/>
  <c r="G1506" i="1"/>
  <c r="C1506" i="1"/>
  <c r="H1505" i="1"/>
  <c r="G1505" i="1"/>
  <c r="C1505" i="1"/>
  <c r="H1504" i="1"/>
  <c r="G1504" i="1"/>
  <c r="C1504" i="1"/>
  <c r="H1503" i="1"/>
  <c r="G1503" i="1"/>
  <c r="C1503" i="1"/>
  <c r="H1502" i="1"/>
  <c r="G1502" i="1"/>
  <c r="C1502" i="1"/>
  <c r="H1501" i="1"/>
  <c r="G1501" i="1"/>
  <c r="C1501" i="1"/>
  <c r="H1500" i="1"/>
  <c r="G1500" i="1"/>
  <c r="C1500" i="1"/>
  <c r="H1499" i="1"/>
  <c r="G1499" i="1"/>
  <c r="C1499" i="1"/>
  <c r="H1498" i="1"/>
  <c r="G1498" i="1"/>
  <c r="C1498" i="1"/>
  <c r="H1497" i="1"/>
  <c r="G1497" i="1"/>
  <c r="C1497" i="1"/>
  <c r="H1496" i="1"/>
  <c r="G1496" i="1"/>
  <c r="C1496" i="1"/>
  <c r="H1495" i="1"/>
  <c r="G1495" i="1"/>
  <c r="C1495" i="1"/>
  <c r="H1494" i="1"/>
  <c r="G1494" i="1"/>
  <c r="C1494" i="1"/>
  <c r="H1493" i="1"/>
  <c r="G1493" i="1"/>
  <c r="C1493" i="1"/>
  <c r="H1492" i="1"/>
  <c r="G1492" i="1"/>
  <c r="C1492" i="1"/>
  <c r="H1491" i="1"/>
  <c r="G1491" i="1"/>
  <c r="C1491" i="1"/>
  <c r="H1490" i="1"/>
  <c r="G1490" i="1"/>
  <c r="C1490" i="1"/>
  <c r="H1489" i="1"/>
  <c r="G1489" i="1"/>
  <c r="C1489" i="1"/>
  <c r="H1488" i="1"/>
  <c r="G1488" i="1"/>
  <c r="C1488" i="1"/>
  <c r="H1487" i="1"/>
  <c r="G1487" i="1"/>
  <c r="C1487" i="1"/>
  <c r="H1486" i="1"/>
  <c r="G1486" i="1"/>
  <c r="C1486" i="1"/>
  <c r="H1485" i="1"/>
  <c r="G1485" i="1"/>
  <c r="C1485" i="1"/>
  <c r="H1484" i="1"/>
  <c r="G1484" i="1"/>
  <c r="C1484" i="1"/>
  <c r="H1483" i="1"/>
  <c r="G1483" i="1"/>
  <c r="C1483" i="1"/>
  <c r="H1482" i="1"/>
  <c r="G1482" i="1"/>
  <c r="C1482" i="1"/>
  <c r="H1481" i="1"/>
  <c r="G1481" i="1"/>
  <c r="C1481" i="1"/>
  <c r="H1480" i="1"/>
  <c r="G1480" i="1"/>
  <c r="C1480" i="1"/>
  <c r="J1479" i="1"/>
  <c r="I1479" i="1"/>
  <c r="H1479" i="1"/>
  <c r="G1479" i="1"/>
  <c r="D1479" i="1"/>
  <c r="C1479" i="1"/>
  <c r="J1478" i="1"/>
  <c r="I1478" i="1"/>
  <c r="H1478" i="1"/>
  <c r="G1478" i="1"/>
  <c r="D1478" i="1"/>
  <c r="C1478" i="1"/>
  <c r="J1477" i="1"/>
  <c r="I1477" i="1"/>
  <c r="H1477" i="1"/>
  <c r="G1477" i="1"/>
  <c r="D1477" i="1"/>
  <c r="C1477" i="1"/>
  <c r="J1476" i="1"/>
  <c r="I1476" i="1"/>
  <c r="H1476" i="1"/>
  <c r="G1476" i="1"/>
  <c r="D1476" i="1"/>
  <c r="C1476" i="1"/>
  <c r="H1475" i="1"/>
  <c r="G1475" i="1"/>
  <c r="D1475" i="1"/>
  <c r="C1475" i="1"/>
  <c r="J1474" i="1"/>
  <c r="I1474" i="1"/>
  <c r="H1474" i="1"/>
  <c r="G1474" i="1"/>
  <c r="D1474" i="1"/>
  <c r="C1474" i="1"/>
  <c r="J1473" i="1"/>
  <c r="I1473" i="1"/>
  <c r="H1473" i="1"/>
  <c r="G1473" i="1"/>
  <c r="D1473" i="1"/>
  <c r="C1473" i="1"/>
  <c r="J1472" i="1"/>
  <c r="I1472" i="1"/>
  <c r="H1472" i="1"/>
  <c r="G1472" i="1"/>
  <c r="D1472" i="1"/>
  <c r="C1472" i="1"/>
  <c r="J1471" i="1"/>
  <c r="I1471" i="1"/>
  <c r="H1471" i="1"/>
  <c r="G1471" i="1"/>
  <c r="D1471" i="1"/>
  <c r="C1471" i="1"/>
  <c r="H1470" i="1"/>
  <c r="G1470" i="1"/>
  <c r="D1470" i="1"/>
  <c r="C1470" i="1"/>
  <c r="H1469" i="1"/>
  <c r="G1469" i="1"/>
  <c r="D1469" i="1"/>
  <c r="C1469" i="1"/>
  <c r="J1468" i="1"/>
  <c r="I1468" i="1"/>
  <c r="H1468" i="1"/>
  <c r="G1468" i="1"/>
  <c r="D1468" i="1"/>
  <c r="C1468" i="1"/>
  <c r="J1467" i="1"/>
  <c r="I1467" i="1"/>
  <c r="H1467" i="1"/>
  <c r="G1467" i="1"/>
  <c r="D1467" i="1"/>
  <c r="C1467" i="1"/>
  <c r="J1466" i="1"/>
  <c r="I1466" i="1"/>
  <c r="H1466" i="1"/>
  <c r="G1466" i="1"/>
  <c r="D1466" i="1"/>
  <c r="C1466" i="1"/>
  <c r="J1465" i="1"/>
  <c r="I1465" i="1"/>
  <c r="H1465" i="1"/>
  <c r="G1465" i="1"/>
  <c r="D1465" i="1"/>
  <c r="C1465" i="1"/>
  <c r="J1464" i="1"/>
  <c r="I1464" i="1"/>
  <c r="H1464" i="1"/>
  <c r="G1464" i="1"/>
  <c r="D1464" i="1"/>
  <c r="C1464" i="1"/>
  <c r="J1463" i="1"/>
  <c r="I1463" i="1"/>
  <c r="H1463" i="1"/>
  <c r="G1463" i="1"/>
  <c r="D1463" i="1"/>
  <c r="C1463" i="1"/>
  <c r="J1462" i="1"/>
  <c r="I1462" i="1"/>
  <c r="H1462" i="1"/>
  <c r="G1462" i="1"/>
  <c r="D1462" i="1"/>
  <c r="C1462" i="1"/>
  <c r="H1461" i="1"/>
  <c r="G1461" i="1"/>
  <c r="D1461" i="1"/>
  <c r="C1461" i="1"/>
  <c r="J1460" i="1"/>
  <c r="I1460" i="1"/>
  <c r="H1460" i="1"/>
  <c r="G1460" i="1"/>
  <c r="D1460" i="1"/>
  <c r="C1460" i="1"/>
  <c r="J1459" i="1"/>
  <c r="I1459" i="1"/>
  <c r="H1459" i="1"/>
  <c r="G1459" i="1"/>
  <c r="D1459" i="1"/>
  <c r="C1459" i="1"/>
  <c r="J1458" i="1"/>
  <c r="I1458" i="1"/>
  <c r="H1458" i="1"/>
  <c r="G1458" i="1"/>
  <c r="D1458" i="1"/>
  <c r="C1458" i="1"/>
  <c r="J1457" i="1"/>
  <c r="I1457" i="1"/>
  <c r="H1457" i="1"/>
  <c r="G1457" i="1"/>
  <c r="D1457" i="1"/>
  <c r="C1457" i="1"/>
  <c r="J1456" i="1"/>
  <c r="I1456" i="1"/>
  <c r="H1456" i="1"/>
  <c r="G1456" i="1"/>
  <c r="D1456" i="1"/>
  <c r="C1456" i="1"/>
  <c r="J1455" i="1"/>
  <c r="I1455" i="1"/>
  <c r="H1455" i="1"/>
  <c r="G1455" i="1"/>
  <c r="D1455" i="1"/>
  <c r="C1455" i="1"/>
  <c r="H1454" i="1"/>
  <c r="G1454" i="1"/>
  <c r="D1454" i="1"/>
  <c r="C1454" i="1"/>
  <c r="H1453" i="1"/>
  <c r="G1453" i="1"/>
  <c r="D1453" i="1"/>
  <c r="C1453" i="1"/>
  <c r="J1452" i="1"/>
  <c r="I1452" i="1"/>
  <c r="H1452" i="1"/>
  <c r="G1452" i="1"/>
  <c r="D1452" i="1"/>
  <c r="C1452" i="1"/>
  <c r="J1451" i="1"/>
  <c r="I1451" i="1"/>
  <c r="H1451" i="1"/>
  <c r="G1451" i="1"/>
  <c r="D1451" i="1"/>
  <c r="C1451" i="1"/>
  <c r="J1450" i="1"/>
  <c r="I1450" i="1"/>
  <c r="H1450" i="1"/>
  <c r="G1450" i="1"/>
  <c r="D1450" i="1"/>
  <c r="C1450" i="1"/>
  <c r="J1449" i="1"/>
  <c r="I1449" i="1"/>
  <c r="H1449" i="1"/>
  <c r="G1449" i="1"/>
  <c r="D1449" i="1"/>
  <c r="C1449" i="1"/>
  <c r="J1448" i="1"/>
  <c r="I1448" i="1"/>
  <c r="H1448" i="1"/>
  <c r="G1448" i="1"/>
  <c r="D1448" i="1"/>
  <c r="C1448" i="1"/>
  <c r="J1447" i="1"/>
  <c r="I1447" i="1"/>
  <c r="H1447" i="1"/>
  <c r="G1447" i="1"/>
  <c r="D1447" i="1"/>
  <c r="C1447" i="1"/>
  <c r="J1446" i="1"/>
  <c r="I1446" i="1"/>
  <c r="H1446" i="1"/>
  <c r="G1446" i="1"/>
  <c r="D1446" i="1"/>
  <c r="C1446" i="1"/>
  <c r="J1445" i="1"/>
  <c r="H1445" i="1"/>
  <c r="G1445" i="1"/>
  <c r="D1445" i="1"/>
  <c r="C1445" i="1"/>
  <c r="J1444" i="1"/>
  <c r="I1444" i="1"/>
  <c r="H1444" i="1"/>
  <c r="G1444" i="1"/>
  <c r="D1444" i="1"/>
  <c r="C1444" i="1"/>
  <c r="J1443" i="1"/>
  <c r="I1443" i="1"/>
  <c r="H1443" i="1"/>
  <c r="G1443" i="1"/>
  <c r="D1443" i="1"/>
  <c r="C1443" i="1"/>
  <c r="J1442" i="1"/>
  <c r="I1442" i="1"/>
  <c r="H1442" i="1"/>
  <c r="G1442" i="1"/>
  <c r="D1442" i="1"/>
  <c r="C1442" i="1"/>
  <c r="J1441" i="1"/>
  <c r="I1441" i="1"/>
  <c r="H1441" i="1"/>
  <c r="G1441" i="1"/>
  <c r="D1441" i="1"/>
  <c r="C1441" i="1"/>
  <c r="J1440" i="1"/>
  <c r="I1440" i="1"/>
  <c r="H1440" i="1"/>
  <c r="G1440" i="1"/>
  <c r="D1440" i="1"/>
  <c r="C1440" i="1"/>
  <c r="J1439" i="1"/>
  <c r="I1439" i="1"/>
  <c r="H1439" i="1"/>
  <c r="G1439" i="1"/>
  <c r="D1439" i="1"/>
  <c r="C1439" i="1"/>
  <c r="H1438" i="1"/>
  <c r="G1438" i="1"/>
  <c r="D1438" i="1"/>
  <c r="C1438" i="1"/>
  <c r="H1437" i="1"/>
  <c r="G1437" i="1"/>
  <c r="D1437" i="1"/>
  <c r="C1437" i="1"/>
  <c r="H1436" i="1"/>
  <c r="G1436" i="1"/>
  <c r="D1436" i="1"/>
  <c r="C1436"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D1370" i="1"/>
  <c r="G1370" i="1" s="1"/>
  <c r="C1370" i="1"/>
  <c r="H1369" i="1"/>
  <c r="D1369" i="1"/>
  <c r="G1369" i="1" s="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D823" i="1"/>
  <c r="G823" i="1" s="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C640" i="1"/>
  <c r="C639" i="1"/>
  <c r="H638" i="1"/>
  <c r="G638" i="1"/>
  <c r="D638" i="1"/>
  <c r="C638" i="1"/>
  <c r="H637" i="1"/>
  <c r="G637" i="1"/>
  <c r="D637" i="1"/>
  <c r="C637" i="1"/>
  <c r="C636" i="1"/>
  <c r="C635" i="1"/>
  <c r="C634" i="1"/>
  <c r="C633"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4" i="1"/>
  <c r="G414" i="1"/>
  <c r="D414" i="1"/>
  <c r="C414" i="1"/>
  <c r="H413" i="1"/>
  <c r="G413" i="1"/>
  <c r="D413" i="1"/>
  <c r="C413" i="1"/>
  <c r="H412" i="1"/>
  <c r="G412" i="1"/>
  <c r="D412" i="1"/>
  <c r="C412" i="1"/>
  <c r="H411" i="1"/>
  <c r="G411" i="1"/>
  <c r="D411" i="1"/>
  <c r="C411" i="1"/>
  <c r="C410" i="1"/>
  <c r="C409" i="1"/>
  <c r="C408"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C287" i="1"/>
  <c r="C286"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D214" i="1"/>
  <c r="G214" i="1" s="1"/>
  <c r="C214" i="1"/>
  <c r="H213" i="1"/>
  <c r="G213" i="1"/>
  <c r="D213" i="1"/>
  <c r="C213" i="1"/>
  <c r="C212"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C147" i="1"/>
  <c r="G146" i="1"/>
  <c r="D146" i="1"/>
  <c r="H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G135" i="1"/>
  <c r="D135" i="1"/>
  <c r="H135" i="1" s="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C2" i="1"/>
  <c r="G299" i="9" l="1"/>
  <c r="E299" i="9" s="1"/>
  <c r="D1435" i="1"/>
  <c r="F141" i="6"/>
  <c r="I28" i="3"/>
  <c r="H9" i="3"/>
  <c r="G212" i="1"/>
  <c r="H212" i="1"/>
  <c r="E215" i="4"/>
  <c r="F216" i="4"/>
  <c r="D407" i="1"/>
  <c r="F412" i="4"/>
  <c r="E639" i="4"/>
  <c r="F6" i="4"/>
  <c r="I16" i="3"/>
  <c r="D2" i="1"/>
  <c r="B26" i="9"/>
  <c r="E19" i="9"/>
  <c r="B214" i="9"/>
  <c r="B283" i="9"/>
  <c r="K3" i="9" l="1"/>
  <c r="G1435" i="1"/>
  <c r="H1435" i="1"/>
  <c r="E298" i="9"/>
  <c r="I9" i="3" s="1"/>
  <c r="B299" i="9"/>
  <c r="E151" i="4"/>
  <c r="F215" i="4"/>
  <c r="D211" i="1"/>
  <c r="D633" i="1"/>
  <c r="F639" i="4"/>
  <c r="G2" i="1"/>
  <c r="H2" i="1"/>
  <c r="H407" i="1"/>
  <c r="G407" i="1"/>
  <c r="G211" i="1" l="1"/>
  <c r="H211" i="1"/>
  <c r="D147" i="1"/>
  <c r="F151" i="4"/>
  <c r="E289" i="4"/>
  <c r="I17" i="3"/>
  <c r="H633" i="1"/>
  <c r="G633" i="1"/>
  <c r="F289" i="4" l="1"/>
  <c r="D285" i="1"/>
  <c r="E413" i="4"/>
  <c r="E291" i="4"/>
  <c r="D287" i="1" s="1"/>
  <c r="E290" i="4"/>
  <c r="G147" i="1"/>
  <c r="H147" i="1"/>
  <c r="E640" i="4" l="1"/>
  <c r="F413" i="4"/>
  <c r="D408" i="1"/>
  <c r="E415" i="4"/>
  <c r="E414" i="4"/>
  <c r="D409" i="1" s="1"/>
  <c r="G285" i="1"/>
  <c r="H285" i="1"/>
  <c r="F290" i="4"/>
  <c r="D286" i="1"/>
  <c r="G287" i="1"/>
  <c r="H287" i="1"/>
  <c r="H408" i="1" l="1"/>
  <c r="G408" i="1"/>
  <c r="G286" i="1"/>
  <c r="H286" i="1"/>
  <c r="H409" i="1"/>
  <c r="G409" i="1"/>
  <c r="F640" i="4"/>
  <c r="D634" i="1"/>
  <c r="E642" i="4"/>
  <c r="E641" i="4"/>
  <c r="D410" i="1"/>
  <c r="F415" i="4"/>
  <c r="E645" i="4" l="1"/>
  <c r="D635" i="1"/>
  <c r="E646" i="4"/>
  <c r="F642" i="4"/>
  <c r="D636" i="1"/>
  <c r="H634" i="1"/>
  <c r="G634" i="1"/>
  <c r="H410" i="1"/>
  <c r="G410" i="1"/>
  <c r="H636" i="1" l="1"/>
  <c r="G636" i="1"/>
  <c r="D639" i="1"/>
  <c r="I18" i="3"/>
  <c r="G635" i="1"/>
  <c r="H635" i="1"/>
  <c r="H7" i="3"/>
  <c r="F646" i="4"/>
  <c r="D640" i="1"/>
  <c r="I19" i="3"/>
  <c r="I7" i="3" l="1"/>
  <c r="J3" i="9"/>
  <c r="G639" i="1"/>
  <c r="H639" i="1"/>
  <c r="G640" i="1"/>
  <c r="H640" i="1"/>
  <c r="M16" i="9" l="1"/>
  <c r="J10" i="9"/>
  <c r="K5" i="9"/>
  <c r="L272" i="9"/>
  <c r="J13" i="9"/>
  <c r="I6" i="9"/>
  <c r="J11" i="9"/>
  <c r="H16" i="9"/>
  <c r="K11" i="9"/>
  <c r="I5" i="9"/>
  <c r="L15" i="9"/>
  <c r="K9" i="9"/>
  <c r="G16" i="9"/>
  <c r="G17" i="9"/>
  <c r="K12" i="9"/>
  <c r="J5" i="9"/>
  <c r="K6" i="9"/>
  <c r="G15" i="9"/>
  <c r="I9" i="9"/>
  <c r="I17" i="9"/>
  <c r="M272" i="9"/>
  <c r="K13" i="9"/>
  <c r="I7" i="9"/>
  <c r="I12" i="9"/>
  <c r="L16" i="9"/>
  <c r="F16" i="9" s="1"/>
  <c r="J9" i="9"/>
  <c r="G18" i="9"/>
  <c r="H18" i="9"/>
  <c r="I13" i="9"/>
  <c r="J8" i="9"/>
  <c r="K10" i="9"/>
  <c r="H17" i="9"/>
  <c r="I11" i="9"/>
  <c r="J6" i="9"/>
  <c r="J7" i="9"/>
  <c r="H15" i="9"/>
  <c r="K8" i="9"/>
  <c r="M15" i="9"/>
  <c r="J17" i="9"/>
  <c r="J12" i="9"/>
  <c r="K7" i="9"/>
  <c r="I8" i="9"/>
  <c r="E11" i="9" l="1"/>
  <c r="B11" i="9" s="1"/>
  <c r="E13" i="9"/>
  <c r="B13" i="9" s="1"/>
  <c r="F272" i="9"/>
  <c r="E18" i="9"/>
  <c r="B18" i="9" s="1"/>
  <c r="E7" i="9"/>
  <c r="B7" i="9" s="1"/>
  <c r="E9" i="9"/>
  <c r="B9" i="9" s="1"/>
  <c r="F15" i="9"/>
  <c r="F14" i="9" s="1"/>
  <c r="E12" i="9"/>
  <c r="B12" i="9" s="1"/>
  <c r="E8" i="9"/>
  <c r="B8" i="9" s="1"/>
  <c r="E15" i="9"/>
  <c r="E17" i="9"/>
  <c r="B17" i="9" s="1"/>
  <c r="E5" i="9"/>
  <c r="E6" i="9"/>
  <c r="B6" i="9" s="1"/>
  <c r="E10" i="9"/>
  <c r="B10" i="9" s="1"/>
  <c r="E16" i="9"/>
  <c r="B16" i="9" s="1"/>
  <c r="E14" i="9" l="1"/>
  <c r="B15" i="9"/>
  <c r="B5" i="9"/>
  <c r="E4" i="9"/>
  <c r="B272" i="9"/>
  <c r="F19" i="9"/>
  <c r="F3" i="9" s="1"/>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<sst xmlns="http://schemas.openxmlformats.org/spreadsheetml/2006/main" count="4313" uniqueCount="3394">
  <si>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</si>
  <si>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</si>
  <si>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</si>
  <si>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</si>
  <si>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</si>
  <si>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</si>
  <si>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</si>
  <si>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</si>
  <si>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</si>
  <si>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</si>
  <si>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</si>
  <si>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</si>
  <si>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</si>
  <si>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</si>
  <si>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</si>
  <si>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</si>
  <si>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</si>
  <si>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</si>
  <si>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</si>
  <si>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</si>
  <si>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</si>
  <si>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</si>
  <si>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</si>
  <si>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</si>
  <si>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</si>
  <si>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</si>
  <si>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</si>
  <si>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</si>
  <si>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</si>
  <si>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</si>
  <si>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</si>
  <si>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ZAGREB</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</si>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</sst>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 fontId="6" fillId="0" borderId="40" xfId="0" applyNumberFormat="1" applyFont="1" applyFill="1" applyBorder="1" applyAlignment="1" applyProtection="1">
      <alignment horizontal="right" vertical="top" shrinkToFit="1"/>
      <protection locked="0"/>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7737665689</v>
      </c>
      <c r="D2" s="6">
        <f>'PR-RAS'!E6</f>
        <v>9023136242.9300003</v>
      </c>
      <c r="E2" s="6">
        <v>0</v>
      </c>
      <c r="F2" s="6">
        <v>0</v>
      </c>
      <c r="G2" s="7">
        <f t="shared" ref="G2:G264" si="0">(B2/1000)*(C2*1+D2*2)</f>
        <v>25783938.174860001</v>
      </c>
      <c r="H2" s="7">
        <f t="shared" ref="H2:H264" si="1">ABS(C2-ROUND(C2,0))+ABS(D2-ROUND(D2,0))</f>
        <v>6.999969482421875E-2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5648633840</v>
      </c>
      <c r="D3" s="1">
        <f>'PR-RAS'!E7</f>
        <v>6704568051.1499996</v>
      </c>
      <c r="E3" s="1">
        <v>0</v>
      </c>
      <c r="F3" s="1">
        <v>0</v>
      </c>
      <c r="G3" s="2">
        <f t="shared" si="0"/>
        <v>38115539.884599999</v>
      </c>
      <c r="H3" s="2">
        <f t="shared" si="1"/>
        <v>0.14999961853027344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5262076201</v>
      </c>
      <c r="D4" s="1">
        <f>'PR-RAS'!E8</f>
        <v>6262006347.4099998</v>
      </c>
      <c r="E4" s="1">
        <v>0</v>
      </c>
      <c r="F4" s="1">
        <v>0</v>
      </c>
      <c r="G4" s="2">
        <f t="shared" si="0"/>
        <v>53358266.687459998</v>
      </c>
      <c r="H4" s="2">
        <f t="shared" si="1"/>
        <v>0.40999984741210938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4512842139</v>
      </c>
      <c r="D5" s="1">
        <f>'PR-RAS'!E9</f>
        <v>5213926159.6800003</v>
      </c>
      <c r="E5" s="1">
        <v>0</v>
      </c>
      <c r="F5" s="1">
        <v>0</v>
      </c>
      <c r="G5" s="2">
        <f t="shared" si="0"/>
        <v>59762777.833440006</v>
      </c>
      <c r="H5" s="2">
        <f t="shared" si="1"/>
        <v>0.31999969482421875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452371166</v>
      </c>
      <c r="D6" s="1">
        <f>'PR-RAS'!E10</f>
        <v>493290441.12</v>
      </c>
      <c r="E6" s="1">
        <v>0</v>
      </c>
      <c r="F6" s="1">
        <v>0</v>
      </c>
      <c r="G6" s="2">
        <f t="shared" si="0"/>
        <v>7194760.2412</v>
      </c>
      <c r="H6" s="2">
        <f t="shared" si="1"/>
        <v>0.12000000476837158</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153975808</v>
      </c>
      <c r="D7" s="1">
        <f>'PR-RAS'!E11</f>
        <v>173311690.25</v>
      </c>
      <c r="E7" s="1">
        <v>0</v>
      </c>
      <c r="F7" s="1">
        <v>0</v>
      </c>
      <c r="G7" s="2">
        <f t="shared" si="0"/>
        <v>3003595.1310000001</v>
      </c>
      <c r="H7" s="2">
        <f t="shared" si="1"/>
        <v>0.25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641337640</v>
      </c>
      <c r="D8" s="1">
        <f>'PR-RAS'!E12</f>
        <v>838633385.63999999</v>
      </c>
      <c r="E8" s="1">
        <v>0</v>
      </c>
      <c r="F8" s="1">
        <v>0</v>
      </c>
      <c r="G8" s="2">
        <f t="shared" si="0"/>
        <v>16230230.878959998</v>
      </c>
      <c r="H8" s="2">
        <f t="shared" si="1"/>
        <v>0.36000001430511475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100820426</v>
      </c>
      <c r="D9" s="1">
        <f>'PR-RAS'!E13</f>
        <v>99478247.439999998</v>
      </c>
      <c r="E9" s="1">
        <v>0</v>
      </c>
      <c r="F9" s="1">
        <v>0</v>
      </c>
      <c r="G9" s="2">
        <f t="shared" si="0"/>
        <v>2398215.3670399999</v>
      </c>
      <c r="H9" s="2">
        <f t="shared" si="1"/>
        <v>0.43999999761581421</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5807665</v>
      </c>
      <c r="D10" s="1">
        <f>'PR-RAS'!E14</f>
        <v>0</v>
      </c>
      <c r="E10" s="1">
        <v>0</v>
      </c>
      <c r="F10" s="1">
        <v>0</v>
      </c>
      <c r="G10" s="2">
        <f t="shared" si="0"/>
        <v>52268.984999999993</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605078643</v>
      </c>
      <c r="D11" s="1">
        <f>'PR-RAS'!E15</f>
        <v>556633576.72000003</v>
      </c>
      <c r="E11" s="1">
        <v>0</v>
      </c>
      <c r="F11" s="1">
        <v>0</v>
      </c>
      <c r="G11" s="2">
        <f t="shared" si="0"/>
        <v>17183457.964400001</v>
      </c>
      <c r="H11" s="2">
        <f t="shared" si="1"/>
        <v>0.27999997138977051</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308012310</v>
      </c>
      <c r="D19" s="1">
        <f>'PR-RAS'!E23</f>
        <v>360613809.49000001</v>
      </c>
      <c r="E19" s="1">
        <v>0</v>
      </c>
      <c r="F19" s="1">
        <v>0</v>
      </c>
      <c r="G19" s="2">
        <f t="shared" si="0"/>
        <v>18526318.721639998</v>
      </c>
      <c r="H19" s="2">
        <f t="shared" si="1"/>
        <v>0.49000000953674316</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569117</v>
      </c>
      <c r="D20" s="1">
        <f>'PR-RAS'!E24</f>
        <v>583261.52</v>
      </c>
      <c r="E20" s="1">
        <v>0</v>
      </c>
      <c r="F20" s="1">
        <v>0</v>
      </c>
      <c r="G20" s="2">
        <f t="shared" si="0"/>
        <v>32977.160759999999</v>
      </c>
      <c r="H20" s="2">
        <f t="shared" si="1"/>
        <v>0.47999999998137355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3600952</v>
      </c>
      <c r="D21" s="1">
        <f>'PR-RAS'!E25</f>
        <v>4112848.4</v>
      </c>
      <c r="E21" s="1">
        <v>0</v>
      </c>
      <c r="F21" s="1">
        <v>0</v>
      </c>
      <c r="G21" s="2">
        <f t="shared" si="0"/>
        <v>236532.97600000002</v>
      </c>
      <c r="H21" s="2">
        <f t="shared" si="1"/>
        <v>0.39999999990686774</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303842241</v>
      </c>
      <c r="D23" s="1">
        <f>'PR-RAS'!E27</f>
        <v>355917699.56999999</v>
      </c>
      <c r="E23" s="1">
        <v>0</v>
      </c>
      <c r="F23" s="1">
        <v>0</v>
      </c>
      <c r="G23" s="2">
        <f t="shared" si="0"/>
        <v>22344908.083079997</v>
      </c>
      <c r="H23" s="2">
        <f t="shared" si="1"/>
        <v>0.43000000715255737</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78545329</v>
      </c>
      <c r="D25" s="1">
        <f>'PR-RAS'!E29</f>
        <v>81947894.25</v>
      </c>
      <c r="E25" s="1">
        <v>0</v>
      </c>
      <c r="F25" s="1">
        <v>0</v>
      </c>
      <c r="G25" s="2">
        <f t="shared" si="0"/>
        <v>5818586.8200000003</v>
      </c>
      <c r="H25" s="2">
        <f t="shared" si="1"/>
        <v>0.25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1649544</v>
      </c>
      <c r="D27" s="1">
        <f>'PR-RAS'!E31</f>
        <v>502775.89</v>
      </c>
      <c r="E27" s="1">
        <v>0</v>
      </c>
      <c r="F27" s="1">
        <v>0</v>
      </c>
      <c r="G27" s="2">
        <f t="shared" si="0"/>
        <v>69032.490279999998</v>
      </c>
      <c r="H27" s="2">
        <f t="shared" si="1"/>
        <v>0.10999999998603016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76853285</v>
      </c>
      <c r="D29" s="1">
        <f>'PR-RAS'!E33</f>
        <v>81334218.359999999</v>
      </c>
      <c r="E29" s="1">
        <v>0</v>
      </c>
      <c r="F29" s="1">
        <v>0</v>
      </c>
      <c r="G29" s="2">
        <f t="shared" si="0"/>
        <v>6706608.2081599999</v>
      </c>
      <c r="H29" s="2">
        <f t="shared" si="1"/>
        <v>0.35999999940395355</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42500</v>
      </c>
      <c r="D31" s="1">
        <f>'PR-RAS'!E35</f>
        <v>110900</v>
      </c>
      <c r="E31" s="1">
        <v>0</v>
      </c>
      <c r="F31" s="1">
        <v>0</v>
      </c>
      <c r="G31" s="2">
        <f t="shared" si="0"/>
        <v>7929</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584104891</v>
      </c>
      <c r="D46" s="1">
        <f>'PR-RAS'!E50</f>
        <v>802939797.24000001</v>
      </c>
      <c r="E46" s="1">
        <v>0</v>
      </c>
      <c r="F46" s="1">
        <v>0</v>
      </c>
      <c r="G46" s="2">
        <f t="shared" si="0"/>
        <v>98549301.846599996</v>
      </c>
      <c r="H46" s="2">
        <f t="shared" si="1"/>
        <v>0.24000000953674316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7235845</v>
      </c>
      <c r="D50" s="1">
        <f>'PR-RAS'!E54</f>
        <v>2132556.79</v>
      </c>
      <c r="E50" s="1">
        <v>0</v>
      </c>
      <c r="F50" s="1">
        <v>0</v>
      </c>
      <c r="G50" s="2">
        <f t="shared" si="0"/>
        <v>563546.97042000003</v>
      </c>
      <c r="H50" s="2">
        <f t="shared" si="1"/>
        <v>0.2099999999627471</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926599</v>
      </c>
      <c r="D51" s="1">
        <f>'PR-RAS'!E55</f>
        <v>806664.03</v>
      </c>
      <c r="E51" s="1">
        <v>0</v>
      </c>
      <c r="F51" s="1">
        <v>0</v>
      </c>
      <c r="G51" s="2">
        <f t="shared" si="0"/>
        <v>126996.353</v>
      </c>
      <c r="H51" s="2">
        <f t="shared" si="1"/>
        <v>3.0000000027939677E-2</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6309246</v>
      </c>
      <c r="D53" s="1">
        <f>'PR-RAS'!E57</f>
        <v>1325892.76</v>
      </c>
      <c r="E53" s="1">
        <v>0</v>
      </c>
      <c r="F53" s="1">
        <v>0</v>
      </c>
      <c r="G53" s="2">
        <f t="shared" si="0"/>
        <v>465973.63903999998</v>
      </c>
      <c r="H53" s="2">
        <f t="shared" si="1"/>
        <v>0.23999999999068677</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62210762</v>
      </c>
      <c r="D55" s="1">
        <f>'PR-RAS'!E59</f>
        <v>48148437.900000006</v>
      </c>
      <c r="E55" s="1">
        <v>0</v>
      </c>
      <c r="F55" s="1">
        <v>0</v>
      </c>
      <c r="G55" s="2">
        <f t="shared" si="0"/>
        <v>8559412.4412000012</v>
      </c>
      <c r="H55" s="2">
        <f t="shared" si="1"/>
        <v>9.9999994039535522E-2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57968773</v>
      </c>
      <c r="D56" s="1">
        <f>'PR-RAS'!E60</f>
        <v>47246328.520000003</v>
      </c>
      <c r="E56" s="1">
        <v>0</v>
      </c>
      <c r="F56" s="1">
        <v>0</v>
      </c>
      <c r="G56" s="2">
        <f t="shared" si="0"/>
        <v>8385378.6522000013</v>
      </c>
      <c r="H56" s="2">
        <f t="shared" si="1"/>
        <v>0.47999999672174454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4241989</v>
      </c>
      <c r="D57" s="1">
        <f>'PR-RAS'!E61</f>
        <v>902109.38</v>
      </c>
      <c r="E57" s="1">
        <v>0</v>
      </c>
      <c r="F57" s="1">
        <v>0</v>
      </c>
      <c r="G57" s="2">
        <f t="shared" si="0"/>
        <v>338587.63455999998</v>
      </c>
      <c r="H57" s="2">
        <f t="shared" si="1"/>
        <v>0.38000000000465661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4385</v>
      </c>
      <c r="D58" s="1">
        <f>'PR-RAS'!E62</f>
        <v>0</v>
      </c>
      <c r="E58" s="1">
        <v>0</v>
      </c>
      <c r="F58" s="1">
        <v>0</v>
      </c>
      <c r="G58" s="2">
        <f t="shared" si="0"/>
        <v>249.94500000000002</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4385</v>
      </c>
      <c r="D59" s="1">
        <f>'PR-RAS'!E63</f>
        <v>0</v>
      </c>
      <c r="E59" s="1">
        <v>0</v>
      </c>
      <c r="F59" s="1">
        <v>0</v>
      </c>
      <c r="G59" s="2">
        <f t="shared" si="0"/>
        <v>254.33</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322728392</v>
      </c>
      <c r="D61" s="1">
        <f>'PR-RAS'!E65</f>
        <v>328829552.14999998</v>
      </c>
      <c r="E61" s="1">
        <v>0</v>
      </c>
      <c r="F61" s="1">
        <v>0</v>
      </c>
      <c r="G61" s="2">
        <f t="shared" si="0"/>
        <v>58823249.777999997</v>
      </c>
      <c r="H61" s="2">
        <f t="shared" si="1"/>
        <v>0.14999997615814209</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322728392</v>
      </c>
      <c r="D62" s="1">
        <f>'PR-RAS'!E66</f>
        <v>328829552.14999998</v>
      </c>
      <c r="E62" s="1">
        <v>0</v>
      </c>
      <c r="F62" s="1">
        <v>0</v>
      </c>
      <c r="G62" s="2">
        <f t="shared" si="0"/>
        <v>59803637.274299994</v>
      </c>
      <c r="H62" s="2">
        <f t="shared" si="1"/>
        <v>0.14999997615814209</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191637106</v>
      </c>
      <c r="D70" s="1">
        <f>'PR-RAS'!E74</f>
        <v>419480676.87</v>
      </c>
      <c r="E70" s="1">
        <v>0</v>
      </c>
      <c r="F70" s="1">
        <v>0</v>
      </c>
      <c r="G70" s="2">
        <f t="shared" si="0"/>
        <v>71111293.72206001</v>
      </c>
      <c r="H70" s="2">
        <f t="shared" si="1"/>
        <v>0.12999999523162842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29221584</v>
      </c>
      <c r="D71" s="1">
        <f>'PR-RAS'!E75</f>
        <v>32252940.510000002</v>
      </c>
      <c r="E71" s="1">
        <v>0</v>
      </c>
      <c r="F71" s="1">
        <v>0</v>
      </c>
      <c r="G71" s="2">
        <f t="shared" si="0"/>
        <v>6560922.5514000012</v>
      </c>
      <c r="H71" s="2">
        <f t="shared" si="1"/>
        <v>0.48999999836087227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162415522</v>
      </c>
      <c r="D72" s="1">
        <f>'PR-RAS'!E76</f>
        <v>387227736.36000001</v>
      </c>
      <c r="E72" s="1">
        <v>0</v>
      </c>
      <c r="F72" s="1">
        <v>0</v>
      </c>
      <c r="G72" s="2">
        <f t="shared" si="0"/>
        <v>66517840.625119999</v>
      </c>
      <c r="H72" s="2">
        <f t="shared" si="1"/>
        <v>0.36000001430511475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288401</v>
      </c>
      <c r="D73" s="1">
        <f>'PR-RAS'!E77</f>
        <v>4348573.53</v>
      </c>
      <c r="E73" s="1">
        <v>0</v>
      </c>
      <c r="F73" s="1">
        <v>0</v>
      </c>
      <c r="G73" s="2">
        <f t="shared" si="0"/>
        <v>646959.46031999995</v>
      </c>
      <c r="H73" s="2">
        <f t="shared" si="1"/>
        <v>0.46999999973922968</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1844391.26</v>
      </c>
      <c r="E74" s="1">
        <v>0</v>
      </c>
      <c r="F74" s="1">
        <v>0</v>
      </c>
      <c r="G74" s="2">
        <f t="shared" si="0"/>
        <v>269281.12396</v>
      </c>
      <c r="H74" s="2">
        <f t="shared" si="1"/>
        <v>0.26000000000931323</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288401</v>
      </c>
      <c r="D77" s="1">
        <f>'PR-RAS'!E81</f>
        <v>2504182.27</v>
      </c>
      <c r="E77" s="1">
        <v>0</v>
      </c>
      <c r="F77" s="1">
        <v>0</v>
      </c>
      <c r="G77" s="2">
        <f t="shared" si="0"/>
        <v>402554.18104</v>
      </c>
      <c r="H77" s="2">
        <f t="shared" si="1"/>
        <v>0.27000000001862645</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406023482</v>
      </c>
      <c r="D78" s="1">
        <f>'PR-RAS'!E82</f>
        <v>418152095.68000007</v>
      </c>
      <c r="E78" s="1">
        <v>0</v>
      </c>
      <c r="F78" s="1">
        <v>0</v>
      </c>
      <c r="G78" s="2">
        <f t="shared" si="0"/>
        <v>95659230.848720014</v>
      </c>
      <c r="H78" s="2">
        <f t="shared" si="1"/>
        <v>0.31999993324279785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19660019</v>
      </c>
      <c r="D79" s="1">
        <f>'PR-RAS'!E83</f>
        <v>16739480.119999999</v>
      </c>
      <c r="E79" s="1">
        <v>0</v>
      </c>
      <c r="F79" s="1">
        <v>0</v>
      </c>
      <c r="G79" s="2">
        <f t="shared" si="0"/>
        <v>4144840.3807199998</v>
      </c>
      <c r="H79" s="2">
        <f t="shared" si="1"/>
        <v>0.11999999918043613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288423</v>
      </c>
      <c r="D80" s="1">
        <f>'PR-RAS'!E84</f>
        <v>288110.62</v>
      </c>
      <c r="E80" s="1">
        <v>0</v>
      </c>
      <c r="F80" s="1">
        <v>0</v>
      </c>
      <c r="G80" s="2">
        <f t="shared" si="0"/>
        <v>68306.894960000005</v>
      </c>
      <c r="H80" s="2">
        <f t="shared" si="1"/>
        <v>0.38000000000465661</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276924</v>
      </c>
      <c r="D81" s="1">
        <f>'PR-RAS'!E85</f>
        <v>596358.99</v>
      </c>
      <c r="E81" s="1">
        <v>0</v>
      </c>
      <c r="F81" s="1">
        <v>0</v>
      </c>
      <c r="G81" s="2">
        <f t="shared" si="0"/>
        <v>117571.3584</v>
      </c>
      <c r="H81" s="2">
        <f t="shared" si="1"/>
        <v>1.0000000009313226E-2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886053</v>
      </c>
      <c r="D82" s="1">
        <f>'PR-RAS'!E86</f>
        <v>1314098.23</v>
      </c>
      <c r="E82" s="1">
        <v>0</v>
      </c>
      <c r="F82" s="1">
        <v>0</v>
      </c>
      <c r="G82" s="2">
        <f t="shared" si="0"/>
        <v>284654.20626000001</v>
      </c>
      <c r="H82" s="2">
        <f t="shared" si="1"/>
        <v>0.22999999998137355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4738785</v>
      </c>
      <c r="D83" s="1">
        <f>'PR-RAS'!E87</f>
        <v>1284.92</v>
      </c>
      <c r="E83" s="1">
        <v>0</v>
      </c>
      <c r="F83" s="1">
        <v>0</v>
      </c>
      <c r="G83" s="2">
        <f t="shared" si="0"/>
        <v>388791.09688000003</v>
      </c>
      <c r="H83" s="2">
        <f t="shared" si="1"/>
        <v>7.999999999992724E-2</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1104</v>
      </c>
      <c r="D84" s="1">
        <f>'PR-RAS'!E88</f>
        <v>1173.5999999999999</v>
      </c>
      <c r="E84" s="1">
        <v>0</v>
      </c>
      <c r="F84" s="1">
        <v>0</v>
      </c>
      <c r="G84" s="2">
        <f t="shared" si="0"/>
        <v>286.44959999999998</v>
      </c>
      <c r="H84" s="2">
        <f t="shared" si="1"/>
        <v>0.40000000000009095</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13468730</v>
      </c>
      <c r="D85" s="1">
        <f>'PR-RAS'!E89</f>
        <v>14538453.76</v>
      </c>
      <c r="E85" s="1">
        <v>0</v>
      </c>
      <c r="F85" s="1">
        <v>0</v>
      </c>
      <c r="G85" s="2">
        <f t="shared" si="0"/>
        <v>3573833.55168</v>
      </c>
      <c r="H85" s="2">
        <f t="shared" si="1"/>
        <v>0.24000000022351742</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386319105</v>
      </c>
      <c r="D87" s="1">
        <f>'PR-RAS'!E91</f>
        <v>400869720.09000003</v>
      </c>
      <c r="E87" s="1">
        <v>0</v>
      </c>
      <c r="F87" s="1">
        <v>0</v>
      </c>
      <c r="G87" s="2">
        <f t="shared" si="0"/>
        <v>102173034.88548</v>
      </c>
      <c r="H87" s="2">
        <f t="shared" si="1"/>
        <v>9.0000033378601074E-2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6505075</v>
      </c>
      <c r="D88" s="1">
        <f>'PR-RAS'!E92</f>
        <v>3370577.37</v>
      </c>
      <c r="E88" s="1">
        <v>0</v>
      </c>
      <c r="F88" s="1">
        <v>0</v>
      </c>
      <c r="G88" s="2">
        <f t="shared" si="0"/>
        <v>1152421.9873799998</v>
      </c>
      <c r="H88" s="2">
        <f t="shared" si="1"/>
        <v>0.37000000011175871</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108324324</v>
      </c>
      <c r="D89" s="1">
        <f>'PR-RAS'!E93</f>
        <v>121485833.56</v>
      </c>
      <c r="E89" s="1">
        <v>0</v>
      </c>
      <c r="F89" s="1">
        <v>0</v>
      </c>
      <c r="G89" s="2">
        <f t="shared" si="0"/>
        <v>30914047.218559999</v>
      </c>
      <c r="H89" s="2">
        <f t="shared" si="1"/>
        <v>0.43999999761581421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39606301</v>
      </c>
      <c r="D90" s="1">
        <f>'PR-RAS'!E94</f>
        <v>38042732.549999997</v>
      </c>
      <c r="E90" s="1">
        <v>0</v>
      </c>
      <c r="F90" s="1">
        <v>0</v>
      </c>
      <c r="G90" s="2">
        <f t="shared" si="0"/>
        <v>10296567.182899999</v>
      </c>
      <c r="H90" s="2">
        <f t="shared" si="1"/>
        <v>0.45000000298023224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228995436</v>
      </c>
      <c r="D91" s="1">
        <f>'PR-RAS'!E95</f>
        <v>235246330.25999999</v>
      </c>
      <c r="E91" s="1">
        <v>0</v>
      </c>
      <c r="F91" s="1">
        <v>0</v>
      </c>
      <c r="G91" s="2">
        <f t="shared" si="0"/>
        <v>62953928.686799996</v>
      </c>
      <c r="H91" s="2">
        <f t="shared" si="1"/>
        <v>0.25999999046325684</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2724246.35</v>
      </c>
      <c r="E92" s="1">
        <v>0</v>
      </c>
      <c r="F92" s="1">
        <v>0</v>
      </c>
      <c r="G92" s="2">
        <f t="shared" si="0"/>
        <v>495812.8357</v>
      </c>
      <c r="H92" s="2">
        <f t="shared" si="1"/>
        <v>0.35000000009313226</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2887969</v>
      </c>
      <c r="D93" s="1">
        <f>'PR-RAS'!E97</f>
        <v>0</v>
      </c>
      <c r="E93" s="1">
        <v>0</v>
      </c>
      <c r="F93" s="1">
        <v>0</v>
      </c>
      <c r="G93" s="2">
        <f t="shared" si="0"/>
        <v>265693.14799999999</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44358</v>
      </c>
      <c r="D94" s="1">
        <f>'PR-RAS'!E98</f>
        <v>542895.47</v>
      </c>
      <c r="E94" s="1">
        <v>0</v>
      </c>
      <c r="F94" s="1">
        <v>0</v>
      </c>
      <c r="G94" s="2">
        <f t="shared" si="0"/>
        <v>105103.85141999999</v>
      </c>
      <c r="H94" s="2">
        <f t="shared" si="1"/>
        <v>0.46999999997206032</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39961</v>
      </c>
      <c r="D96" s="1">
        <f>'PR-RAS'!E100</f>
        <v>34705.800000000003</v>
      </c>
      <c r="E96" s="1">
        <v>0</v>
      </c>
      <c r="F96" s="1">
        <v>0</v>
      </c>
      <c r="G96" s="2">
        <f t="shared" si="0"/>
        <v>10390.397000000001</v>
      </c>
      <c r="H96" s="2">
        <f t="shared" si="1"/>
        <v>0.19999999999708962</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4397</v>
      </c>
      <c r="D98" s="1">
        <f>'PR-RAS'!E102</f>
        <v>508189.67</v>
      </c>
      <c r="E98" s="1">
        <v>0</v>
      </c>
      <c r="F98" s="1">
        <v>0</v>
      </c>
      <c r="G98" s="2">
        <f t="shared" si="0"/>
        <v>99015.304980000001</v>
      </c>
      <c r="H98" s="2">
        <f t="shared" si="1"/>
        <v>0.33000000001629815</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1016971116</v>
      </c>
      <c r="D102" s="1">
        <f>'PR-RAS'!E106</f>
        <v>1029059777.35</v>
      </c>
      <c r="E102" s="1">
        <v>0</v>
      </c>
      <c r="F102" s="1">
        <v>0</v>
      </c>
      <c r="G102" s="2">
        <f t="shared" si="0"/>
        <v>310584157.74070001</v>
      </c>
      <c r="H102" s="2">
        <f t="shared" si="1"/>
        <v>0.35000002384185791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29909617</v>
      </c>
      <c r="D103" s="1">
        <f>'PR-RAS'!E107</f>
        <v>32032123.719999999</v>
      </c>
      <c r="E103" s="1">
        <v>0</v>
      </c>
      <c r="F103" s="1">
        <v>0</v>
      </c>
      <c r="G103" s="2">
        <f t="shared" si="0"/>
        <v>9585334.1728799995</v>
      </c>
      <c r="H103" s="2">
        <f t="shared" si="1"/>
        <v>0.2800000011920929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17519066</v>
      </c>
      <c r="D105" s="1">
        <f>'PR-RAS'!E109</f>
        <v>21877016.18</v>
      </c>
      <c r="E105" s="1">
        <v>0</v>
      </c>
      <c r="F105" s="1">
        <v>0</v>
      </c>
      <c r="G105" s="2">
        <f t="shared" si="0"/>
        <v>6372402.2294399999</v>
      </c>
      <c r="H105" s="2">
        <f t="shared" si="1"/>
        <v>0.17999999970197678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10263947</v>
      </c>
      <c r="D106" s="1">
        <f>'PR-RAS'!E110</f>
        <v>6175726.1500000004</v>
      </c>
      <c r="E106" s="1">
        <v>0</v>
      </c>
      <c r="F106" s="1">
        <v>0</v>
      </c>
      <c r="G106" s="2">
        <f t="shared" si="0"/>
        <v>2374616.9265000001</v>
      </c>
      <c r="H106" s="2">
        <f t="shared" si="1"/>
        <v>0.15000000037252903</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2126604</v>
      </c>
      <c r="D107" s="1">
        <f>'PR-RAS'!E111</f>
        <v>3979381.39</v>
      </c>
      <c r="E107" s="1">
        <v>0</v>
      </c>
      <c r="F107" s="1">
        <v>0</v>
      </c>
      <c r="G107" s="2">
        <f t="shared" si="0"/>
        <v>1069048.8786800001</v>
      </c>
      <c r="H107" s="2">
        <f t="shared" si="1"/>
        <v>0.39000000013038516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4487085</v>
      </c>
      <c r="D108" s="1">
        <f>'PR-RAS'!E112</f>
        <v>28860813.649999999</v>
      </c>
      <c r="E108" s="1">
        <v>0</v>
      </c>
      <c r="F108" s="1">
        <v>0</v>
      </c>
      <c r="G108" s="2">
        <f t="shared" si="0"/>
        <v>6656332.2160999998</v>
      </c>
      <c r="H108" s="2">
        <f t="shared" si="1"/>
        <v>0.35000000149011612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1203713</v>
      </c>
      <c r="D110" s="1">
        <f>'PR-RAS'!E114</f>
        <v>1201461.47</v>
      </c>
      <c r="E110" s="1">
        <v>0</v>
      </c>
      <c r="F110" s="1">
        <v>0</v>
      </c>
      <c r="G110" s="2">
        <f t="shared" si="0"/>
        <v>393123.31745999999</v>
      </c>
      <c r="H110" s="2">
        <f t="shared" si="1"/>
        <v>0.46999999997206032</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469408</v>
      </c>
      <c r="D111" s="1">
        <f>'PR-RAS'!E115</f>
        <v>433098.9</v>
      </c>
      <c r="E111" s="1">
        <v>0</v>
      </c>
      <c r="F111" s="1">
        <v>0</v>
      </c>
      <c r="G111" s="2">
        <f t="shared" si="0"/>
        <v>146916.63800000001</v>
      </c>
      <c r="H111" s="2">
        <f t="shared" si="1"/>
        <v>9.9999999976716936E-2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2813964</v>
      </c>
      <c r="D113" s="1">
        <f>'PR-RAS'!E117</f>
        <v>5121683.28</v>
      </c>
      <c r="E113" s="1">
        <v>0</v>
      </c>
      <c r="F113" s="1">
        <v>0</v>
      </c>
      <c r="G113" s="2">
        <f t="shared" si="0"/>
        <v>1462421.02272</v>
      </c>
      <c r="H113" s="2">
        <f t="shared" si="1"/>
        <v>0.28000000026077032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22104570</v>
      </c>
      <c r="E114" s="1">
        <v>0</v>
      </c>
      <c r="F114" s="1">
        <v>0</v>
      </c>
      <c r="G114" s="2">
        <f t="shared" si="0"/>
        <v>4995632.82</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982574414</v>
      </c>
      <c r="D116" s="1">
        <f>'PR-RAS'!E120</f>
        <v>968166839.98000002</v>
      </c>
      <c r="E116" s="1">
        <v>0</v>
      </c>
      <c r="F116" s="1">
        <v>0</v>
      </c>
      <c r="G116" s="2">
        <f t="shared" si="0"/>
        <v>335674430.80540001</v>
      </c>
      <c r="H116" s="2">
        <f t="shared" si="1"/>
        <v>1.9999980926513672E-2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233711706</v>
      </c>
      <c r="D117" s="1">
        <f>'PR-RAS'!E121</f>
        <v>218947114.38</v>
      </c>
      <c r="E117" s="1">
        <v>0</v>
      </c>
      <c r="F117" s="1">
        <v>0</v>
      </c>
      <c r="G117" s="2">
        <f t="shared" si="0"/>
        <v>77906288.432160005</v>
      </c>
      <c r="H117" s="2">
        <f t="shared" si="1"/>
        <v>0.37999999523162842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748861813</v>
      </c>
      <c r="D118" s="1">
        <f>'PR-RAS'!E122</f>
        <v>749213888.51999998</v>
      </c>
      <c r="E118" s="1">
        <v>0</v>
      </c>
      <c r="F118" s="1">
        <v>0</v>
      </c>
      <c r="G118" s="2">
        <f t="shared" si="0"/>
        <v>262932882.03468001</v>
      </c>
      <c r="H118" s="2">
        <f t="shared" si="1"/>
        <v>0.48000001907348633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895</v>
      </c>
      <c r="D119" s="1">
        <f>'PR-RAS'!E123</f>
        <v>5837.08</v>
      </c>
      <c r="E119" s="1">
        <v>0</v>
      </c>
      <c r="F119" s="1">
        <v>0</v>
      </c>
      <c r="G119" s="2">
        <f t="shared" si="0"/>
        <v>1483.1608799999999</v>
      </c>
      <c r="H119" s="2">
        <f t="shared" si="1"/>
        <v>7.999999999992724E-2</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428053</v>
      </c>
      <c r="D120" s="1">
        <f>'PR-RAS'!E124</f>
        <v>56125</v>
      </c>
      <c r="E120" s="1">
        <v>0</v>
      </c>
      <c r="F120" s="1">
        <v>0</v>
      </c>
      <c r="G120" s="2">
        <f t="shared" si="0"/>
        <v>64296.057000000001</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428053</v>
      </c>
      <c r="D124" s="1">
        <f>'PR-RAS'!E128</f>
        <v>56125</v>
      </c>
      <c r="E124" s="1">
        <v>0</v>
      </c>
      <c r="F124" s="1">
        <v>0</v>
      </c>
      <c r="G124" s="2">
        <f t="shared" si="0"/>
        <v>66457.269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427419</v>
      </c>
      <c r="D125" s="1">
        <f>'PR-RAS'!E129</f>
        <v>56125</v>
      </c>
      <c r="E125" s="1">
        <v>0</v>
      </c>
      <c r="F125" s="1">
        <v>0</v>
      </c>
      <c r="G125" s="2">
        <f t="shared" si="0"/>
        <v>66918.956000000006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634</v>
      </c>
      <c r="D126" s="1">
        <f>'PR-RAS'!E130</f>
        <v>0</v>
      </c>
      <c r="E126" s="1">
        <v>0</v>
      </c>
      <c r="F126" s="1">
        <v>0</v>
      </c>
      <c r="G126" s="2">
        <f t="shared" si="0"/>
        <v>79.25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81504307</v>
      </c>
      <c r="D135" s="1">
        <f>'PR-RAS'!E139</f>
        <v>68360396.50999999</v>
      </c>
      <c r="E135" s="1">
        <v>0</v>
      </c>
      <c r="F135" s="1">
        <v>0</v>
      </c>
      <c r="G135" s="2">
        <f t="shared" si="0"/>
        <v>29242163.402679998</v>
      </c>
      <c r="H135" s="2">
        <f t="shared" si="1"/>
        <v>0.49000000953674316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17735833</v>
      </c>
      <c r="D136" s="1">
        <f>'PR-RAS'!E140</f>
        <v>19602409.789999999</v>
      </c>
      <c r="E136" s="1">
        <v>0</v>
      </c>
      <c r="F136" s="1">
        <v>0</v>
      </c>
      <c r="G136" s="2">
        <f t="shared" si="0"/>
        <v>7686988.0983000007</v>
      </c>
      <c r="H136" s="2">
        <f t="shared" si="1"/>
        <v>0.21000000089406967</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17735833</v>
      </c>
      <c r="D145" s="1">
        <f>'PR-RAS'!E149</f>
        <v>19602409.789999999</v>
      </c>
      <c r="E145" s="1">
        <v>0</v>
      </c>
      <c r="F145" s="1">
        <v>0</v>
      </c>
      <c r="G145" s="2">
        <f t="shared" si="0"/>
        <v>8199453.9715199992</v>
      </c>
      <c r="H145" s="2">
        <f t="shared" si="1"/>
        <v>0.21000000089406967</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63768474</v>
      </c>
      <c r="D146" s="1">
        <f>'PR-RAS'!E150</f>
        <v>48757986.719999999</v>
      </c>
      <c r="E146" s="1">
        <v>0</v>
      </c>
      <c r="F146" s="1">
        <v>0</v>
      </c>
      <c r="G146" s="2">
        <f t="shared" si="0"/>
        <v>23386244.878799997</v>
      </c>
      <c r="H146" s="2">
        <f t="shared" si="1"/>
        <v>0.2800000011920929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7480891375</v>
      </c>
      <c r="D147" s="1">
        <f>'PR-RAS'!E151</f>
        <v>7161384843.29</v>
      </c>
      <c r="E147" s="1">
        <v>0</v>
      </c>
      <c r="F147" s="1">
        <v>0</v>
      </c>
      <c r="G147" s="2">
        <f t="shared" si="0"/>
        <v>3183334514.9906802</v>
      </c>
      <c r="H147" s="2">
        <f t="shared" si="1"/>
        <v>0.28999996185302734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610286265</v>
      </c>
      <c r="D148" s="1">
        <f>'PR-RAS'!E152</f>
        <v>586977110.41999996</v>
      </c>
      <c r="E148" s="1">
        <v>0</v>
      </c>
      <c r="F148" s="1">
        <v>0</v>
      </c>
      <c r="G148" s="2">
        <f t="shared" si="0"/>
        <v>262283351.41847998</v>
      </c>
      <c r="H148" s="2">
        <f t="shared" si="1"/>
        <v>0.41999995708465576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514181807</v>
      </c>
      <c r="D149" s="1">
        <f>'PR-RAS'!E153</f>
        <v>490523782.39999998</v>
      </c>
      <c r="E149" s="1">
        <v>0</v>
      </c>
      <c r="F149" s="1">
        <v>0</v>
      </c>
      <c r="G149" s="2">
        <f t="shared" si="0"/>
        <v>221293947.02639997</v>
      </c>
      <c r="H149" s="2">
        <f t="shared" si="1"/>
        <v>0.39999997615814209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512956178</v>
      </c>
      <c r="D150" s="1">
        <f>'PR-RAS'!E154</f>
        <v>489795291.81999999</v>
      </c>
      <c r="E150" s="1">
        <v>0</v>
      </c>
      <c r="F150" s="1">
        <v>0</v>
      </c>
      <c r="G150" s="2">
        <f t="shared" si="0"/>
        <v>222389467.48435998</v>
      </c>
      <c r="H150" s="2">
        <f t="shared" si="1"/>
        <v>0.18000000715255737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267797</v>
      </c>
      <c r="D151" s="1">
        <f>'PR-RAS'!E155</f>
        <v>92035.74</v>
      </c>
      <c r="E151" s="1">
        <v>0</v>
      </c>
      <c r="F151" s="1">
        <v>0</v>
      </c>
      <c r="G151" s="2">
        <f t="shared" si="0"/>
        <v>67780.271999999997</v>
      </c>
      <c r="H151" s="2">
        <f t="shared" si="1"/>
        <v>0.25999999999476131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957832</v>
      </c>
      <c r="D152" s="1">
        <f>'PR-RAS'!E156</f>
        <v>636454.84</v>
      </c>
      <c r="E152" s="1">
        <v>0</v>
      </c>
      <c r="F152" s="1">
        <v>0</v>
      </c>
      <c r="G152" s="2">
        <f t="shared" si="0"/>
        <v>336841.99367999996</v>
      </c>
      <c r="H152" s="2">
        <f t="shared" si="1"/>
        <v>0.16000000003259629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15088538</v>
      </c>
      <c r="D154" s="1">
        <f>'PR-RAS'!E158</f>
        <v>19095876.129999999</v>
      </c>
      <c r="E154" s="1">
        <v>0</v>
      </c>
      <c r="F154" s="1">
        <v>0</v>
      </c>
      <c r="G154" s="2">
        <f t="shared" si="0"/>
        <v>8151884.4097799994</v>
      </c>
      <c r="H154" s="2">
        <f t="shared" si="1"/>
        <v>0.12999999895691872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81015920</v>
      </c>
      <c r="D155" s="1">
        <f>'PR-RAS'!E159</f>
        <v>77357451.890000001</v>
      </c>
      <c r="E155" s="1">
        <v>0</v>
      </c>
      <c r="F155" s="1">
        <v>0</v>
      </c>
      <c r="G155" s="2">
        <f t="shared" si="0"/>
        <v>36302546.862120003</v>
      </c>
      <c r="H155" s="2">
        <f t="shared" si="1"/>
        <v>0.10999999940395355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81015758</v>
      </c>
      <c r="D157" s="1">
        <f>'PR-RAS'!E161</f>
        <v>77357451.890000001</v>
      </c>
      <c r="E157" s="1">
        <v>0</v>
      </c>
      <c r="F157" s="1">
        <v>0</v>
      </c>
      <c r="G157" s="2">
        <f t="shared" si="0"/>
        <v>36773983.237680003</v>
      </c>
      <c r="H157" s="2">
        <f t="shared" si="1"/>
        <v>0.10999999940395355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162</v>
      </c>
      <c r="D158" s="1">
        <f>'PR-RAS'!E162</f>
        <v>0</v>
      </c>
      <c r="E158" s="1">
        <v>0</v>
      </c>
      <c r="F158" s="1">
        <v>0</v>
      </c>
      <c r="G158" s="2">
        <f t="shared" si="0"/>
        <v>25.434000000000001</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2081925069</v>
      </c>
      <c r="D159" s="1">
        <f>'PR-RAS'!E163</f>
        <v>1701876133.9099998</v>
      </c>
      <c r="E159" s="1">
        <v>0</v>
      </c>
      <c r="F159" s="1">
        <v>0</v>
      </c>
      <c r="G159" s="2">
        <f t="shared" si="0"/>
        <v>866737019.21755993</v>
      </c>
      <c r="H159" s="2">
        <f t="shared" si="1"/>
        <v>9.0000152587890625E-2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13378311</v>
      </c>
      <c r="D160" s="1">
        <f>'PR-RAS'!E164</f>
        <v>13113587.490000002</v>
      </c>
      <c r="E160" s="1">
        <v>0</v>
      </c>
      <c r="F160" s="1">
        <v>0</v>
      </c>
      <c r="G160" s="2">
        <f t="shared" si="0"/>
        <v>6297272.2708200011</v>
      </c>
      <c r="H160" s="2">
        <f t="shared" si="1"/>
        <v>0.49000000208616257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205337</v>
      </c>
      <c r="D161" s="1">
        <f>'PR-RAS'!E165</f>
        <v>744084.38</v>
      </c>
      <c r="E161" s="1">
        <v>0</v>
      </c>
      <c r="F161" s="1">
        <v>0</v>
      </c>
      <c r="G161" s="2">
        <f t="shared" si="0"/>
        <v>270960.9216</v>
      </c>
      <c r="H161" s="2">
        <f t="shared" si="1"/>
        <v>0.38000000000465661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12514181</v>
      </c>
      <c r="D162" s="1">
        <f>'PR-RAS'!E166</f>
        <v>11961462.140000001</v>
      </c>
      <c r="E162" s="1">
        <v>0</v>
      </c>
      <c r="F162" s="1">
        <v>0</v>
      </c>
      <c r="G162" s="2">
        <f t="shared" si="0"/>
        <v>5866373.9500800008</v>
      </c>
      <c r="H162" s="2">
        <f t="shared" si="1"/>
        <v>0.14000000059604645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648793</v>
      </c>
      <c r="D163" s="1">
        <f>'PR-RAS'!E167</f>
        <v>400040.97</v>
      </c>
      <c r="E163" s="1">
        <v>0</v>
      </c>
      <c r="F163" s="1">
        <v>0</v>
      </c>
      <c r="G163" s="2">
        <f t="shared" si="0"/>
        <v>234717.74028</v>
      </c>
      <c r="H163" s="2">
        <f t="shared" si="1"/>
        <v>3.0000000027939677E-2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10000</v>
      </c>
      <c r="D164" s="1">
        <f>'PR-RAS'!E168</f>
        <v>8000</v>
      </c>
      <c r="E164" s="1">
        <v>0</v>
      </c>
      <c r="F164" s="1">
        <v>0</v>
      </c>
      <c r="G164" s="2">
        <f t="shared" si="0"/>
        <v>4238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91133016</v>
      </c>
      <c r="D165" s="1">
        <f>'PR-RAS'!E169</f>
        <v>138609397.92000002</v>
      </c>
      <c r="E165" s="1">
        <v>0</v>
      </c>
      <c r="F165" s="1">
        <v>0</v>
      </c>
      <c r="G165" s="2">
        <f t="shared" si="0"/>
        <v>60409697.141760007</v>
      </c>
      <c r="H165" s="2">
        <f t="shared" si="1"/>
        <v>7.9999983310699463E-2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7293438</v>
      </c>
      <c r="D166" s="1">
        <f>'PR-RAS'!E170</f>
        <v>7017824.9400000004</v>
      </c>
      <c r="E166" s="1">
        <v>0</v>
      </c>
      <c r="F166" s="1">
        <v>0</v>
      </c>
      <c r="G166" s="2">
        <f t="shared" si="0"/>
        <v>3519299.5002000006</v>
      </c>
      <c r="H166" s="2">
        <f t="shared" si="1"/>
        <v>5.9999999590218067E-2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1017058</v>
      </c>
      <c r="D167" s="1">
        <f>'PR-RAS'!E171</f>
        <v>778360.08</v>
      </c>
      <c r="E167" s="1">
        <v>0</v>
      </c>
      <c r="F167" s="1">
        <v>0</v>
      </c>
      <c r="G167" s="2">
        <f t="shared" si="0"/>
        <v>427247.17456000007</v>
      </c>
      <c r="H167" s="2">
        <f t="shared" si="1"/>
        <v>7.9999999958090484E-2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80720633</v>
      </c>
      <c r="D168" s="1">
        <f>'PR-RAS'!E172</f>
        <v>128639912.54000001</v>
      </c>
      <c r="E168" s="1">
        <v>0</v>
      </c>
      <c r="F168" s="1">
        <v>0</v>
      </c>
      <c r="G168" s="2">
        <f t="shared" si="0"/>
        <v>56446076.49936001</v>
      </c>
      <c r="H168" s="2">
        <f t="shared" si="1"/>
        <v>0.45999999344348907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1584343</v>
      </c>
      <c r="D169" s="1">
        <f>'PR-RAS'!E173</f>
        <v>1320875.18</v>
      </c>
      <c r="E169" s="1">
        <v>0</v>
      </c>
      <c r="F169" s="1">
        <v>0</v>
      </c>
      <c r="G169" s="2">
        <f t="shared" si="0"/>
        <v>709983.68447999994</v>
      </c>
      <c r="H169" s="2">
        <f t="shared" si="1"/>
        <v>0.17999999993480742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129890</v>
      </c>
      <c r="D170" s="1">
        <f>'PR-RAS'!E174</f>
        <v>359253.75</v>
      </c>
      <c r="E170" s="1">
        <v>0</v>
      </c>
      <c r="F170" s="1">
        <v>0</v>
      </c>
      <c r="G170" s="2">
        <f t="shared" si="0"/>
        <v>143379.17750000002</v>
      </c>
      <c r="H170" s="2">
        <f t="shared" si="1"/>
        <v>0.25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387654</v>
      </c>
      <c r="D172" s="1">
        <f>'PR-RAS'!E176</f>
        <v>493171.43</v>
      </c>
      <c r="E172" s="1">
        <v>0</v>
      </c>
      <c r="F172" s="1">
        <v>0</v>
      </c>
      <c r="G172" s="2">
        <f t="shared" si="0"/>
        <v>234953.46306000001</v>
      </c>
      <c r="H172" s="2">
        <f t="shared" si="1"/>
        <v>0.42999999999301508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1917299229</v>
      </c>
      <c r="D173" s="1">
        <f>'PR-RAS'!E177</f>
        <v>1503953192.0799997</v>
      </c>
      <c r="E173" s="1">
        <v>0</v>
      </c>
      <c r="F173" s="1">
        <v>0</v>
      </c>
      <c r="G173" s="2">
        <f t="shared" si="0"/>
        <v>847135365.46351993</v>
      </c>
      <c r="H173" s="2">
        <f t="shared" si="1"/>
        <v>7.9999685287475586E-2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19859262</v>
      </c>
      <c r="D174" s="1">
        <f>'PR-RAS'!E178</f>
        <v>14819398.07</v>
      </c>
      <c r="E174" s="1">
        <v>0</v>
      </c>
      <c r="F174" s="1">
        <v>0</v>
      </c>
      <c r="G174" s="2">
        <f t="shared" si="0"/>
        <v>8563164.0582199991</v>
      </c>
      <c r="H174" s="2">
        <f t="shared" si="1"/>
        <v>7.0000000298023224E-2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1083424662</v>
      </c>
      <c r="D175" s="1">
        <f>'PR-RAS'!E179</f>
        <v>786826855.53999996</v>
      </c>
      <c r="E175" s="1">
        <v>0</v>
      </c>
      <c r="F175" s="1">
        <v>0</v>
      </c>
      <c r="G175" s="2">
        <f t="shared" si="0"/>
        <v>462331636.91591996</v>
      </c>
      <c r="H175" s="2">
        <f t="shared" si="1"/>
        <v>0.46000003814697266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8420995</v>
      </c>
      <c r="D176" s="1">
        <f>'PR-RAS'!E180</f>
        <v>3549251.59</v>
      </c>
      <c r="E176" s="1">
        <v>0</v>
      </c>
      <c r="F176" s="1">
        <v>0</v>
      </c>
      <c r="G176" s="2">
        <f t="shared" si="0"/>
        <v>2715912.1814999999</v>
      </c>
      <c r="H176" s="2">
        <f t="shared" si="1"/>
        <v>0.41000000014901161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57512932</v>
      </c>
      <c r="D177" s="1">
        <f>'PR-RAS'!E181</f>
        <v>55135172.649999999</v>
      </c>
      <c r="E177" s="1">
        <v>0</v>
      </c>
      <c r="F177" s="1">
        <v>0</v>
      </c>
      <c r="G177" s="2">
        <f t="shared" si="0"/>
        <v>29529856.8048</v>
      </c>
      <c r="H177" s="2">
        <f t="shared" si="1"/>
        <v>0.35000000149011612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465593971</v>
      </c>
      <c r="D178" s="1">
        <f>'PR-RAS'!E182</f>
        <v>440148104.48000002</v>
      </c>
      <c r="E178" s="1">
        <v>0</v>
      </c>
      <c r="F178" s="1">
        <v>0</v>
      </c>
      <c r="G178" s="2">
        <f t="shared" si="0"/>
        <v>238222561.85292</v>
      </c>
      <c r="H178" s="2">
        <f t="shared" si="1"/>
        <v>0.48000001907348633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4893605</v>
      </c>
      <c r="D179" s="1">
        <f>'PR-RAS'!E183</f>
        <v>5189431.79</v>
      </c>
      <c r="E179" s="1">
        <v>0</v>
      </c>
      <c r="F179" s="1">
        <v>0</v>
      </c>
      <c r="G179" s="2">
        <f t="shared" si="0"/>
        <v>2718499.4072400001</v>
      </c>
      <c r="H179" s="2">
        <f t="shared" si="1"/>
        <v>0.2099999999627471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51405630</v>
      </c>
      <c r="D180" s="1">
        <f>'PR-RAS'!E184</f>
        <v>38958963.020000003</v>
      </c>
      <c r="E180" s="1">
        <v>0</v>
      </c>
      <c r="F180" s="1">
        <v>0</v>
      </c>
      <c r="G180" s="2">
        <f t="shared" si="0"/>
        <v>23148916.531160001</v>
      </c>
      <c r="H180" s="2">
        <f t="shared" si="1"/>
        <v>2.0000003278255463E-2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38335352</v>
      </c>
      <c r="D181" s="1">
        <f>'PR-RAS'!E185</f>
        <v>27324606.84</v>
      </c>
      <c r="E181" s="1">
        <v>0</v>
      </c>
      <c r="F181" s="1">
        <v>0</v>
      </c>
      <c r="G181" s="2">
        <f t="shared" si="0"/>
        <v>16737221.8224</v>
      </c>
      <c r="H181" s="2">
        <f t="shared" si="1"/>
        <v>0.16000000014901161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187852820</v>
      </c>
      <c r="D182" s="1">
        <f>'PR-RAS'!E186</f>
        <v>132001408.09999999</v>
      </c>
      <c r="E182" s="1">
        <v>0</v>
      </c>
      <c r="F182" s="1">
        <v>0</v>
      </c>
      <c r="G182" s="2">
        <f t="shared" si="0"/>
        <v>81785870.152199998</v>
      </c>
      <c r="H182" s="2">
        <f t="shared" si="1"/>
        <v>9.9999994039535522E-2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1183830</v>
      </c>
      <c r="D183" s="1">
        <f>'PR-RAS'!E187</f>
        <v>1129724.79</v>
      </c>
      <c r="E183" s="1">
        <v>0</v>
      </c>
      <c r="F183" s="1">
        <v>0</v>
      </c>
      <c r="G183" s="2">
        <f t="shared" si="0"/>
        <v>626676.88355999999</v>
      </c>
      <c r="H183" s="2">
        <f t="shared" si="1"/>
        <v>0.2099999999627471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58930683</v>
      </c>
      <c r="D184" s="1">
        <f>'PR-RAS'!E188</f>
        <v>45070231.630000003</v>
      </c>
      <c r="E184" s="1">
        <v>0</v>
      </c>
      <c r="F184" s="1">
        <v>0</v>
      </c>
      <c r="G184" s="2">
        <f t="shared" si="0"/>
        <v>27280019.765579998</v>
      </c>
      <c r="H184" s="2">
        <f t="shared" si="1"/>
        <v>0.36999999731779099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41924400</v>
      </c>
      <c r="D185" s="1">
        <f>'PR-RAS'!E189</f>
        <v>27352588.510000002</v>
      </c>
      <c r="E185" s="1">
        <v>0</v>
      </c>
      <c r="F185" s="1">
        <v>0</v>
      </c>
      <c r="G185" s="2">
        <f t="shared" si="0"/>
        <v>17779842.171680003</v>
      </c>
      <c r="H185" s="2">
        <f t="shared" si="1"/>
        <v>0.48999999836087227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4110133</v>
      </c>
      <c r="D186" s="1">
        <f>'PR-RAS'!E190</f>
        <v>2699413.78</v>
      </c>
      <c r="E186" s="1">
        <v>0</v>
      </c>
      <c r="F186" s="1">
        <v>0</v>
      </c>
      <c r="G186" s="2">
        <f t="shared" si="0"/>
        <v>1759157.7035999997</v>
      </c>
      <c r="H186" s="2">
        <f t="shared" si="1"/>
        <v>0.22000000020489097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743337</v>
      </c>
      <c r="D187" s="1">
        <f>'PR-RAS'!E191</f>
        <v>892539.17</v>
      </c>
      <c r="E187" s="1">
        <v>0</v>
      </c>
      <c r="F187" s="1">
        <v>0</v>
      </c>
      <c r="G187" s="2">
        <f t="shared" si="0"/>
        <v>470285.25323999999</v>
      </c>
      <c r="H187" s="2">
        <f t="shared" si="1"/>
        <v>0.17000000004190952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1004479</v>
      </c>
      <c r="D188" s="1">
        <f>'PR-RAS'!E192</f>
        <v>967298.27</v>
      </c>
      <c r="E188" s="1">
        <v>0</v>
      </c>
      <c r="F188" s="1">
        <v>0</v>
      </c>
      <c r="G188" s="2">
        <f t="shared" si="0"/>
        <v>549607.12598000001</v>
      </c>
      <c r="H188" s="2">
        <f t="shared" si="1"/>
        <v>0.27000000001862645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2482508</v>
      </c>
      <c r="D189" s="1">
        <f>'PR-RAS'!E193</f>
        <v>2274849.7999999998</v>
      </c>
      <c r="E189" s="1">
        <v>0</v>
      </c>
      <c r="F189" s="1">
        <v>0</v>
      </c>
      <c r="G189" s="2">
        <f t="shared" si="0"/>
        <v>1322055.0288</v>
      </c>
      <c r="H189" s="2">
        <f t="shared" si="1"/>
        <v>0.20000000018626451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736020</v>
      </c>
      <c r="D190" s="1">
        <f>'PR-RAS'!E194</f>
        <v>45354.84</v>
      </c>
      <c r="E190" s="1">
        <v>0</v>
      </c>
      <c r="F190" s="1">
        <v>0</v>
      </c>
      <c r="G190" s="2">
        <f t="shared" si="0"/>
        <v>156251.90951999999</v>
      </c>
      <c r="H190" s="2">
        <f t="shared" si="1"/>
        <v>0.16000000000349246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7929806</v>
      </c>
      <c r="D191" s="1">
        <f>'PR-RAS'!E195</f>
        <v>10838187.26</v>
      </c>
      <c r="E191" s="1">
        <v>0</v>
      </c>
      <c r="F191" s="1">
        <v>0</v>
      </c>
      <c r="G191" s="2">
        <f t="shared" si="0"/>
        <v>5625174.2988</v>
      </c>
      <c r="H191" s="2">
        <f t="shared" si="1"/>
        <v>0.25999999977648258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52710036</v>
      </c>
      <c r="D192" s="1">
        <f>'PR-RAS'!E196</f>
        <v>54393936.150000006</v>
      </c>
      <c r="E192" s="1">
        <v>0</v>
      </c>
      <c r="F192" s="1">
        <v>0</v>
      </c>
      <c r="G192" s="2">
        <f t="shared" si="0"/>
        <v>30846100.485300004</v>
      </c>
      <c r="H192" s="2">
        <f t="shared" si="1"/>
        <v>0.15000000596046448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46514923</v>
      </c>
      <c r="D198" s="1">
        <f>'PR-RAS'!E202</f>
        <v>45331526.990000002</v>
      </c>
      <c r="E198" s="1">
        <v>0</v>
      </c>
      <c r="F198" s="1">
        <v>0</v>
      </c>
      <c r="G198" s="2">
        <f t="shared" si="0"/>
        <v>27024061.465060003</v>
      </c>
      <c r="H198" s="2">
        <f t="shared" si="1"/>
        <v>9.9999979138374329E-3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44696294</v>
      </c>
      <c r="D201" s="1">
        <f>'PR-RAS'!E205</f>
        <v>43039887.109999999</v>
      </c>
      <c r="E201" s="1">
        <v>0</v>
      </c>
      <c r="F201" s="1">
        <v>0</v>
      </c>
      <c r="G201" s="2">
        <f t="shared" si="0"/>
        <v>26155213.644000001</v>
      </c>
      <c r="H201" s="2">
        <f t="shared" si="1"/>
        <v>0.10999999940395355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1818629</v>
      </c>
      <c r="D203" s="1">
        <f>'PR-RAS'!E207</f>
        <v>2291639.88</v>
      </c>
      <c r="E203" s="1">
        <v>0</v>
      </c>
      <c r="F203" s="1">
        <v>0</v>
      </c>
      <c r="G203" s="2">
        <f t="shared" si="0"/>
        <v>1293185.5695200001</v>
      </c>
      <c r="H203" s="2">
        <f t="shared" si="1"/>
        <v>0.12000000011175871</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6195113</v>
      </c>
      <c r="D206" s="1">
        <f>'PR-RAS'!E210</f>
        <v>9062409.1600000001</v>
      </c>
      <c r="E206" s="1">
        <v>0</v>
      </c>
      <c r="F206" s="1">
        <v>0</v>
      </c>
      <c r="G206" s="2">
        <f t="shared" si="0"/>
        <v>4985585.9205999998</v>
      </c>
      <c r="H206" s="2">
        <f t="shared" si="1"/>
        <v>0.16000000014901161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2869136</v>
      </c>
      <c r="D207" s="1">
        <f>'PR-RAS'!E211</f>
        <v>3996345.6</v>
      </c>
      <c r="E207" s="1">
        <v>0</v>
      </c>
      <c r="F207" s="1">
        <v>0</v>
      </c>
      <c r="G207" s="2">
        <f t="shared" si="0"/>
        <v>2237536.4031999996</v>
      </c>
      <c r="H207" s="2">
        <f t="shared" si="1"/>
        <v>0.39999999990686774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1337</v>
      </c>
      <c r="D208" s="1">
        <f>'PR-RAS'!E212</f>
        <v>363546.67</v>
      </c>
      <c r="E208" s="1">
        <v>0</v>
      </c>
      <c r="F208" s="1">
        <v>0</v>
      </c>
      <c r="G208" s="2">
        <f t="shared" si="0"/>
        <v>150785.08038</v>
      </c>
      <c r="H208" s="2">
        <f t="shared" si="1"/>
        <v>0.33000000001629815</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2502533</v>
      </c>
      <c r="D209" s="1">
        <f>'PR-RAS'!E213</f>
        <v>3904292.01</v>
      </c>
      <c r="E209" s="1">
        <v>0</v>
      </c>
      <c r="F209" s="1">
        <v>0</v>
      </c>
      <c r="G209" s="2">
        <f t="shared" si="0"/>
        <v>2144712.3401599997</v>
      </c>
      <c r="H209" s="2">
        <f t="shared" si="1"/>
        <v>9.9999997764825821E-3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822107</v>
      </c>
      <c r="D210" s="1">
        <f>'PR-RAS'!E214</f>
        <v>798224.88</v>
      </c>
      <c r="E210" s="1">
        <v>0</v>
      </c>
      <c r="F210" s="1">
        <v>0</v>
      </c>
      <c r="G210" s="2">
        <f t="shared" si="0"/>
        <v>505478.36283999996</v>
      </c>
      <c r="H210" s="2">
        <f t="shared" si="1"/>
        <v>0.11999999999534339</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957056506</v>
      </c>
      <c r="D211" s="1">
        <f>'PR-RAS'!E215</f>
        <v>966134760.69999993</v>
      </c>
      <c r="E211" s="1">
        <v>0</v>
      </c>
      <c r="F211" s="1">
        <v>0</v>
      </c>
      <c r="G211" s="2">
        <f t="shared" si="0"/>
        <v>606758465.75399995</v>
      </c>
      <c r="H211" s="2">
        <f t="shared" si="1"/>
        <v>0.30000007152557373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929087319</v>
      </c>
      <c r="D212" s="1">
        <f>'PR-RAS'!E216</f>
        <v>949199444.55999994</v>
      </c>
      <c r="E212" s="1">
        <v>0</v>
      </c>
      <c r="F212" s="1">
        <v>0</v>
      </c>
      <c r="G212" s="2">
        <f t="shared" si="0"/>
        <v>596599589.91331995</v>
      </c>
      <c r="H212" s="2">
        <f t="shared" si="1"/>
        <v>0.44000005722045898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929087319</v>
      </c>
      <c r="D214" s="1">
        <f>'PR-RAS'!E218</f>
        <v>949199444.55999994</v>
      </c>
      <c r="E214" s="1">
        <v>0</v>
      </c>
      <c r="F214" s="1">
        <v>0</v>
      </c>
      <c r="G214" s="2">
        <f t="shared" si="0"/>
        <v>602254562.32955992</v>
      </c>
      <c r="H214" s="2">
        <f t="shared" si="1"/>
        <v>0.44000005722045898</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27925170</v>
      </c>
      <c r="D215" s="1">
        <f>'PR-RAS'!E219</f>
        <v>16935316.140000001</v>
      </c>
      <c r="E215" s="1">
        <v>0</v>
      </c>
      <c r="F215" s="1">
        <v>0</v>
      </c>
      <c r="G215" s="2">
        <f t="shared" si="0"/>
        <v>13224301.68792</v>
      </c>
      <c r="H215" s="2">
        <f t="shared" si="1"/>
        <v>0.14000000059604645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7005362</v>
      </c>
      <c r="D217" s="1">
        <f>'PR-RAS'!E221</f>
        <v>4299064.62</v>
      </c>
      <c r="E217" s="1">
        <v>0</v>
      </c>
      <c r="F217" s="1">
        <v>0</v>
      </c>
      <c r="G217" s="2">
        <f t="shared" si="0"/>
        <v>3370354.1078400002</v>
      </c>
      <c r="H217" s="2">
        <f t="shared" si="1"/>
        <v>0.37999999988824129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20919808</v>
      </c>
      <c r="D218" s="1">
        <f>'PR-RAS'!E222</f>
        <v>12636251.52</v>
      </c>
      <c r="E218" s="1">
        <v>0</v>
      </c>
      <c r="F218" s="1">
        <v>0</v>
      </c>
      <c r="G218" s="2">
        <f t="shared" si="0"/>
        <v>10023731.495680001</v>
      </c>
      <c r="H218" s="2">
        <f t="shared" si="1"/>
        <v>0.48000000044703484</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44017</v>
      </c>
      <c r="D219" s="1">
        <f>'PR-RAS'!E223</f>
        <v>0</v>
      </c>
      <c r="E219" s="1">
        <v>0</v>
      </c>
      <c r="F219" s="1">
        <v>0</v>
      </c>
      <c r="G219" s="2">
        <f t="shared" si="0"/>
        <v>9595.7060000000001</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2087932861</v>
      </c>
      <c r="D220" s="1">
        <f>'PR-RAS'!E224</f>
        <v>2273070719.98</v>
      </c>
      <c r="E220" s="1">
        <v>0</v>
      </c>
      <c r="F220" s="1">
        <v>0</v>
      </c>
      <c r="G220" s="2">
        <f t="shared" si="0"/>
        <v>1452862271.9102399</v>
      </c>
      <c r="H220" s="2">
        <f t="shared" si="1"/>
        <v>1.9999980926513672E-2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1188306</v>
      </c>
      <c r="D221" s="1">
        <f>'PR-RAS'!E225</f>
        <v>0</v>
      </c>
      <c r="E221" s="1">
        <v>0</v>
      </c>
      <c r="F221" s="1">
        <v>0</v>
      </c>
      <c r="G221" s="2">
        <f t="shared" si="0"/>
        <v>261427.32</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1188306</v>
      </c>
      <c r="D222" s="1">
        <f>'PR-RAS'!E226</f>
        <v>0</v>
      </c>
      <c r="E222" s="1">
        <v>0</v>
      </c>
      <c r="F222" s="1">
        <v>0</v>
      </c>
      <c r="G222" s="2">
        <f t="shared" si="0"/>
        <v>262615.62599999999</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5433624</v>
      </c>
      <c r="D227" s="1">
        <f>'PR-RAS'!E231</f>
        <v>10419060.82</v>
      </c>
      <c r="E227" s="1">
        <v>0</v>
      </c>
      <c r="F227" s="1">
        <v>0</v>
      </c>
      <c r="G227" s="2">
        <f t="shared" si="0"/>
        <v>5937414.5146400006</v>
      </c>
      <c r="H227" s="2">
        <f t="shared" si="1"/>
        <v>0.17999999970197678</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3942324</v>
      </c>
      <c r="D228" s="1">
        <f>'PR-RAS'!E232</f>
        <v>10419060.82</v>
      </c>
      <c r="E228" s="1">
        <v>0</v>
      </c>
      <c r="F228" s="1">
        <v>0</v>
      </c>
      <c r="G228" s="2">
        <f t="shared" si="0"/>
        <v>5625161.1602800004</v>
      </c>
      <c r="H228" s="2">
        <f t="shared" si="1"/>
        <v>0.17999999970197678</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1491300</v>
      </c>
      <c r="D229" s="1">
        <f>'PR-RAS'!E233</f>
        <v>0</v>
      </c>
      <c r="E229" s="1">
        <v>0</v>
      </c>
      <c r="F229" s="1">
        <v>0</v>
      </c>
      <c r="G229" s="2">
        <f t="shared" si="0"/>
        <v>340016.4</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57755024</v>
      </c>
      <c r="D232" s="1">
        <f>'PR-RAS'!E236</f>
        <v>72395711.629999995</v>
      </c>
      <c r="E232" s="1">
        <v>0</v>
      </c>
      <c r="F232" s="1">
        <v>0</v>
      </c>
      <c r="G232" s="2">
        <f t="shared" si="0"/>
        <v>46788229.317060001</v>
      </c>
      <c r="H232" s="2">
        <f t="shared" si="1"/>
        <v>0.37000000476837158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57755024</v>
      </c>
      <c r="D233" s="1">
        <f>'PR-RAS'!E237</f>
        <v>72395711.629999995</v>
      </c>
      <c r="E233" s="1">
        <v>0</v>
      </c>
      <c r="F233" s="1">
        <v>0</v>
      </c>
      <c r="G233" s="2">
        <f t="shared" si="0"/>
        <v>46990775.764320001</v>
      </c>
      <c r="H233" s="2">
        <f t="shared" si="1"/>
        <v>0.37000000476837158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2000452188</v>
      </c>
      <c r="D236" s="1">
        <f>'PR-RAS'!E240</f>
        <v>2164310508.9200001</v>
      </c>
      <c r="E236" s="1">
        <v>0</v>
      </c>
      <c r="F236" s="1">
        <v>0</v>
      </c>
      <c r="G236" s="2">
        <f t="shared" si="0"/>
        <v>1487332203.3724</v>
      </c>
      <c r="H236" s="2">
        <f t="shared" si="1"/>
        <v>7.9999923706054688E-2</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1949576886</v>
      </c>
      <c r="D237" s="1">
        <f>'PR-RAS'!E241</f>
        <v>2071225862.6700001</v>
      </c>
      <c r="E237" s="1">
        <v>0</v>
      </c>
      <c r="F237" s="1">
        <v>0</v>
      </c>
      <c r="G237" s="2">
        <f t="shared" si="0"/>
        <v>1437718752.2762399</v>
      </c>
      <c r="H237" s="2">
        <f t="shared" si="1"/>
        <v>0.32999992370605469</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45875302</v>
      </c>
      <c r="D238" s="1">
        <f>'PR-RAS'!E242</f>
        <v>87051671.709999993</v>
      </c>
      <c r="E238" s="1">
        <v>0</v>
      </c>
      <c r="F238" s="1">
        <v>0</v>
      </c>
      <c r="G238" s="2">
        <f t="shared" si="0"/>
        <v>52134938.964539997</v>
      </c>
      <c r="H238" s="2">
        <f t="shared" si="1"/>
        <v>0.29000000655651093</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5000000</v>
      </c>
      <c r="D239" s="1">
        <f>'PR-RAS'!E243</f>
        <v>6032974.54</v>
      </c>
      <c r="E239" s="1">
        <v>0</v>
      </c>
      <c r="F239" s="1">
        <v>0</v>
      </c>
      <c r="G239" s="2">
        <f t="shared" si="0"/>
        <v>4061695.8810399994</v>
      </c>
      <c r="H239" s="2">
        <f t="shared" si="1"/>
        <v>0.4599999999627471</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446724</v>
      </c>
      <c r="D240" s="1">
        <f>'PR-RAS'!E244</f>
        <v>86199.83</v>
      </c>
      <c r="E240" s="1">
        <v>0</v>
      </c>
      <c r="F240" s="1">
        <v>0</v>
      </c>
      <c r="G240" s="2">
        <f t="shared" si="0"/>
        <v>147970.55473999999</v>
      </c>
      <c r="H240" s="2">
        <f t="shared" si="1"/>
        <v>0.16999999999825377</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446724</v>
      </c>
      <c r="D241" s="1">
        <f>'PR-RAS'!E245</f>
        <v>86199.83</v>
      </c>
      <c r="E241" s="1">
        <v>0</v>
      </c>
      <c r="F241" s="1">
        <v>0</v>
      </c>
      <c r="G241" s="2">
        <f t="shared" si="0"/>
        <v>148589.6784</v>
      </c>
      <c r="H241" s="2">
        <f t="shared" si="1"/>
        <v>0.16999999999825377</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22656995</v>
      </c>
      <c r="D243" s="1">
        <f>'PR-RAS'!E247</f>
        <v>25859238.780000001</v>
      </c>
      <c r="E243" s="1">
        <v>0</v>
      </c>
      <c r="F243" s="1">
        <v>0</v>
      </c>
      <c r="G243" s="2">
        <f t="shared" si="0"/>
        <v>17998864.359519999</v>
      </c>
      <c r="H243" s="2">
        <f t="shared" si="1"/>
        <v>0.2199999988079071</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6551372</v>
      </c>
      <c r="D244" s="1">
        <f>'PR-RAS'!E248</f>
        <v>5815235.1100000003</v>
      </c>
      <c r="E244" s="1">
        <v>0</v>
      </c>
      <c r="F244" s="1">
        <v>0</v>
      </c>
      <c r="G244" s="2">
        <f t="shared" si="0"/>
        <v>4418187.6594599998</v>
      </c>
      <c r="H244" s="2">
        <f t="shared" si="1"/>
        <v>0.11000000033527613</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6150</v>
      </c>
      <c r="D245" s="1">
        <f>'PR-RAS'!E249</f>
        <v>0</v>
      </c>
      <c r="E245" s="1">
        <v>0</v>
      </c>
      <c r="F245" s="1">
        <v>0</v>
      </c>
      <c r="G245" s="2">
        <f t="shared" si="0"/>
        <v>1500.6</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15882428</v>
      </c>
      <c r="D246" s="1">
        <f>'PR-RAS'!E250</f>
        <v>19976417.600000001</v>
      </c>
      <c r="E246" s="1">
        <v>0</v>
      </c>
      <c r="F246" s="1">
        <v>0</v>
      </c>
      <c r="G246" s="2">
        <f t="shared" si="0"/>
        <v>13679639.484000001</v>
      </c>
      <c r="H246" s="2">
        <f t="shared" si="1"/>
        <v>0.39999999850988388</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217045</v>
      </c>
      <c r="D247" s="1">
        <f>'PR-RAS'!E251</f>
        <v>67586.070000000007</v>
      </c>
      <c r="E247" s="1">
        <v>0</v>
      </c>
      <c r="F247" s="1">
        <v>0</v>
      </c>
      <c r="G247" s="2">
        <f t="shared" si="0"/>
        <v>86645.416440000001</v>
      </c>
      <c r="H247" s="2">
        <f t="shared" si="1"/>
        <v>7.0000000006984919E-2</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884339641</v>
      </c>
      <c r="D248" s="1">
        <f>'PR-RAS'!E252</f>
        <v>866829444.75</v>
      </c>
      <c r="E248" s="1">
        <v>0</v>
      </c>
      <c r="F248" s="1">
        <v>0</v>
      </c>
      <c r="G248" s="2">
        <f t="shared" si="0"/>
        <v>646645637.03349996</v>
      </c>
      <c r="H248" s="2">
        <f t="shared" si="1"/>
        <v>0.25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884339641</v>
      </c>
      <c r="D255" s="1">
        <f>'PR-RAS'!E259</f>
        <v>866829444.75</v>
      </c>
      <c r="E255" s="1">
        <v>0</v>
      </c>
      <c r="F255" s="1">
        <v>0</v>
      </c>
      <c r="G255" s="2">
        <f t="shared" si="0"/>
        <v>664971626.74699998</v>
      </c>
      <c r="H255" s="2">
        <f t="shared" si="1"/>
        <v>0.25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685995117</v>
      </c>
      <c r="D256" s="1">
        <f>'PR-RAS'!E260</f>
        <v>703179515.71000004</v>
      </c>
      <c r="E256" s="1">
        <v>0</v>
      </c>
      <c r="F256" s="1">
        <v>0</v>
      </c>
      <c r="G256" s="2">
        <f t="shared" si="0"/>
        <v>533550307.84710002</v>
      </c>
      <c r="H256" s="2">
        <f t="shared" si="1"/>
        <v>0.28999996185302734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198344524</v>
      </c>
      <c r="D257" s="1">
        <f>'PR-RAS'!E261</f>
        <v>163649929.03999999</v>
      </c>
      <c r="E257" s="1">
        <v>0</v>
      </c>
      <c r="F257" s="1">
        <v>0</v>
      </c>
      <c r="G257" s="2">
        <f t="shared" si="0"/>
        <v>134564961.81248</v>
      </c>
      <c r="H257" s="2">
        <f t="shared" si="1"/>
        <v>3.9999991655349731E-2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806640997</v>
      </c>
      <c r="D259" s="1">
        <f>'PR-RAS'!E263</f>
        <v>712102737.38000011</v>
      </c>
      <c r="E259" s="1">
        <v>0</v>
      </c>
      <c r="F259" s="1">
        <v>0</v>
      </c>
      <c r="G259" s="2">
        <f t="shared" si="0"/>
        <v>575558389.7140801</v>
      </c>
      <c r="H259" s="2">
        <f t="shared" si="1"/>
        <v>0.38000011444091797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369772019</v>
      </c>
      <c r="D260" s="1">
        <f>'PR-RAS'!E264</f>
        <v>346650125.99000001</v>
      </c>
      <c r="E260" s="1">
        <v>0</v>
      </c>
      <c r="F260" s="1">
        <v>0</v>
      </c>
      <c r="G260" s="2">
        <f t="shared" si="0"/>
        <v>275335718.18382001</v>
      </c>
      <c r="H260" s="2">
        <f t="shared" si="1"/>
        <v>9.9999904632568359E-3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364578595</v>
      </c>
      <c r="D261" s="1">
        <f>'PR-RAS'!E265</f>
        <v>345400970.19999999</v>
      </c>
      <c r="E261" s="1">
        <v>0</v>
      </c>
      <c r="F261" s="1">
        <v>0</v>
      </c>
      <c r="G261" s="2">
        <f t="shared" si="0"/>
        <v>274398939.204</v>
      </c>
      <c r="H261" s="2">
        <f t="shared" si="1"/>
        <v>0.19999998807907104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5193424</v>
      </c>
      <c r="D263" s="1">
        <f>'PR-RAS'!E267</f>
        <v>1249155.79</v>
      </c>
      <c r="E263" s="1">
        <v>0</v>
      </c>
      <c r="F263" s="1">
        <v>0</v>
      </c>
      <c r="G263" s="2">
        <f t="shared" si="0"/>
        <v>2015234.72196</v>
      </c>
      <c r="H263" s="2">
        <f t="shared" si="1"/>
        <v>0.2099999999627471</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12366316</v>
      </c>
      <c r="D264" s="1">
        <f>'PR-RAS'!E268</f>
        <v>9040126.5999999996</v>
      </c>
      <c r="E264" s="1">
        <v>0</v>
      </c>
      <c r="F264" s="1">
        <v>0</v>
      </c>
      <c r="G264" s="2">
        <f t="shared" si="0"/>
        <v>8007447.6995999999</v>
      </c>
      <c r="H264" s="2">
        <f t="shared" si="1"/>
        <v>0.40000000037252903</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521930</v>
      </c>
      <c r="D265" s="1">
        <f>'PR-RAS'!E269</f>
        <v>1121187.25</v>
      </c>
      <c r="E265" s="1">
        <v>0</v>
      </c>
      <c r="F265" s="1">
        <v>0</v>
      </c>
      <c r="G265" s="2">
        <f t="shared" ref="G265:G521" si="8">(B265/1000)*(C265*1+D265*2)</f>
        <v>729776.38800000004</v>
      </c>
      <c r="H265" s="2">
        <f t="shared" ref="H265:H521" si="9">ABS(C265-ROUND(C265,0))+ABS(D265-ROUND(D265,0))</f>
        <v>0.25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11844386</v>
      </c>
      <c r="D266" s="1">
        <f>'PR-RAS'!E270</f>
        <v>7918939.3499999996</v>
      </c>
      <c r="E266" s="1">
        <v>0</v>
      </c>
      <c r="F266" s="1">
        <v>0</v>
      </c>
      <c r="G266" s="2">
        <f t="shared" si="8"/>
        <v>7335800.1455000006</v>
      </c>
      <c r="H266" s="2">
        <f t="shared" si="9"/>
        <v>0.34999999962747097</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72923132</v>
      </c>
      <c r="D269" s="1">
        <f>'PR-RAS'!E273</f>
        <v>60498579.609999999</v>
      </c>
      <c r="E269" s="1">
        <v>0</v>
      </c>
      <c r="F269" s="1">
        <v>0</v>
      </c>
      <c r="G269" s="2">
        <f t="shared" si="8"/>
        <v>51970638.046960004</v>
      </c>
      <c r="H269" s="2">
        <f t="shared" si="9"/>
        <v>0.39000000059604645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70180081</v>
      </c>
      <c r="D270" s="1">
        <f>'PR-RAS'!E274</f>
        <v>49675671.200000003</v>
      </c>
      <c r="E270" s="1">
        <v>0</v>
      </c>
      <c r="F270" s="1">
        <v>0</v>
      </c>
      <c r="G270" s="2">
        <f t="shared" si="8"/>
        <v>45603952.894600004</v>
      </c>
      <c r="H270" s="2">
        <f t="shared" si="9"/>
        <v>0.20000000298023224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1645022.41</v>
      </c>
      <c r="E273" s="1">
        <v>0</v>
      </c>
      <c r="F273" s="1">
        <v>0</v>
      </c>
      <c r="G273" s="2">
        <f t="shared" si="8"/>
        <v>894892.19104000006</v>
      </c>
      <c r="H273" s="2">
        <f t="shared" si="9"/>
        <v>0.40999999991618097</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2743051</v>
      </c>
      <c r="D274" s="1">
        <f>'PR-RAS'!E278</f>
        <v>9177886</v>
      </c>
      <c r="E274" s="1">
        <v>0</v>
      </c>
      <c r="F274" s="1">
        <v>0</v>
      </c>
      <c r="G274" s="2">
        <f t="shared" si="8"/>
        <v>5759978.6790000005</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351579530</v>
      </c>
      <c r="D275" s="1">
        <f>'PR-RAS'!E279</f>
        <v>295913905.18000001</v>
      </c>
      <c r="E275" s="1">
        <v>0</v>
      </c>
      <c r="F275" s="1">
        <v>0</v>
      </c>
      <c r="G275" s="2">
        <f t="shared" si="8"/>
        <v>258493611.25864002</v>
      </c>
      <c r="H275" s="2">
        <f t="shared" si="9"/>
        <v>0.18000000715255737</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351579530</v>
      </c>
      <c r="D276" s="1">
        <f>'PR-RAS'!E280</f>
        <v>267427010.13999999</v>
      </c>
      <c r="E276" s="1">
        <v>0</v>
      </c>
      <c r="F276" s="1">
        <v>0</v>
      </c>
      <c r="G276" s="2">
        <f t="shared" si="8"/>
        <v>243769226.32700002</v>
      </c>
      <c r="H276" s="2">
        <f t="shared" si="9"/>
        <v>0.13999998569488525</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28486895.039999999</v>
      </c>
      <c r="E279" s="1">
        <v>0</v>
      </c>
      <c r="F279" s="1">
        <v>0</v>
      </c>
      <c r="G279" s="2">
        <f t="shared" si="8"/>
        <v>15838713.642240001</v>
      </c>
      <c r="H279" s="2">
        <f t="shared" si="9"/>
        <v>3.9999999105930328E-2</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7480891375</v>
      </c>
      <c r="D285" s="1">
        <f>'PR-RAS'!E289</f>
        <v>7161384843.29</v>
      </c>
      <c r="E285" s="1">
        <v>0</v>
      </c>
      <c r="F285" s="1">
        <v>0</v>
      </c>
      <c r="G285" s="2">
        <f t="shared" si="8"/>
        <v>6192239741.4887199</v>
      </c>
      <c r="H285" s="2">
        <f t="shared" si="9"/>
        <v>0.28999996185302734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256774314</v>
      </c>
      <c r="D286" s="1">
        <f>'PR-RAS'!E290</f>
        <v>1861751399.6400003</v>
      </c>
      <c r="E286" s="1">
        <v>0</v>
      </c>
      <c r="F286" s="1">
        <v>0</v>
      </c>
      <c r="G286" s="2">
        <f t="shared" si="8"/>
        <v>1134378977.2848001</v>
      </c>
      <c r="H286" s="2">
        <f t="shared" si="9"/>
        <v>0.35999965667724609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3731491526</v>
      </c>
      <c r="D288" s="1">
        <f>'PR-RAS'!E292</f>
        <v>4011355321.9699998</v>
      </c>
      <c r="E288" s="1">
        <v>0</v>
      </c>
      <c r="F288" s="1">
        <v>0</v>
      </c>
      <c r="G288" s="2">
        <f t="shared" si="8"/>
        <v>3373456022.7727795</v>
      </c>
      <c r="H288" s="2">
        <f t="shared" si="9"/>
        <v>3.0000209808349609E-2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468471379</v>
      </c>
      <c r="D290" s="1">
        <f>'PR-RAS'!E294</f>
        <v>458770599.04000002</v>
      </c>
      <c r="E290" s="1">
        <v>0</v>
      </c>
      <c r="F290" s="1">
        <v>0</v>
      </c>
      <c r="G290" s="2">
        <f t="shared" si="8"/>
        <v>400557634.77611995</v>
      </c>
      <c r="H290" s="2">
        <f t="shared" si="9"/>
        <v>4.0000021457672119E-2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250771068</v>
      </c>
      <c r="D293" s="1">
        <f>'PR-RAS'!E298</f>
        <v>57559411.770000011</v>
      </c>
      <c r="E293" s="1">
        <v>0</v>
      </c>
      <c r="F293" s="1">
        <v>0</v>
      </c>
      <c r="G293" s="2">
        <f t="shared" si="8"/>
        <v>106839848.32968</v>
      </c>
      <c r="H293" s="2">
        <f t="shared" si="9"/>
        <v>0.22999998927116394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23936324</v>
      </c>
      <c r="D294" s="1">
        <f>'PR-RAS'!E299</f>
        <v>17157400.23</v>
      </c>
      <c r="E294" s="1">
        <v>0</v>
      </c>
      <c r="F294" s="1">
        <v>0</v>
      </c>
      <c r="G294" s="2">
        <f t="shared" si="8"/>
        <v>17067579.466779999</v>
      </c>
      <c r="H294" s="2">
        <f t="shared" si="9"/>
        <v>0.23000000044703484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23095209</v>
      </c>
      <c r="D295" s="1">
        <f>'PR-RAS'!E300</f>
        <v>16098304.57</v>
      </c>
      <c r="E295" s="1">
        <v>0</v>
      </c>
      <c r="F295" s="1">
        <v>0</v>
      </c>
      <c r="G295" s="2">
        <f t="shared" si="8"/>
        <v>16255794.533159999</v>
      </c>
      <c r="H295" s="2">
        <f t="shared" si="9"/>
        <v>0.42999999970197678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22941057</v>
      </c>
      <c r="D296" s="1">
        <f>'PR-RAS'!E301</f>
        <v>15958479.57</v>
      </c>
      <c r="E296" s="1">
        <v>0</v>
      </c>
      <c r="F296" s="1">
        <v>0</v>
      </c>
      <c r="G296" s="2">
        <f t="shared" si="8"/>
        <v>16183114.761299999</v>
      </c>
      <c r="H296" s="2">
        <f t="shared" si="9"/>
        <v>0.42999999970197678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154152</v>
      </c>
      <c r="D297" s="1">
        <f>'PR-RAS'!E302</f>
        <v>139825</v>
      </c>
      <c r="E297" s="1">
        <v>0</v>
      </c>
      <c r="F297" s="1">
        <v>0</v>
      </c>
      <c r="G297" s="2">
        <f t="shared" si="8"/>
        <v>128405.39199999999</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841115</v>
      </c>
      <c r="D299" s="1">
        <f>'PR-RAS'!E304</f>
        <v>1059095.6599999999</v>
      </c>
      <c r="E299" s="1">
        <v>0</v>
      </c>
      <c r="F299" s="1">
        <v>0</v>
      </c>
      <c r="G299" s="2">
        <f t="shared" si="8"/>
        <v>881873.28335999988</v>
      </c>
      <c r="H299" s="2">
        <f t="shared" si="9"/>
        <v>0.34000000008381903</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407660</v>
      </c>
      <c r="D303" s="1">
        <f>'PR-RAS'!E308</f>
        <v>580679.71</v>
      </c>
      <c r="E303" s="1">
        <v>0</v>
      </c>
      <c r="F303" s="1">
        <v>0</v>
      </c>
      <c r="G303" s="2">
        <f t="shared" si="8"/>
        <v>473843.86483999994</v>
      </c>
      <c r="H303" s="2">
        <f t="shared" si="9"/>
        <v>0.2900000000372529</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433455</v>
      </c>
      <c r="D305" s="1">
        <f>'PR-RAS'!E310</f>
        <v>478415.95</v>
      </c>
      <c r="E305" s="1">
        <v>0</v>
      </c>
      <c r="F305" s="1">
        <v>0</v>
      </c>
      <c r="G305" s="2">
        <f t="shared" si="8"/>
        <v>422647.21759999997</v>
      </c>
      <c r="H305" s="2">
        <f t="shared" si="9"/>
        <v>4.9999999988358468E-2</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226834744</v>
      </c>
      <c r="D306" s="1">
        <f>'PR-RAS'!E311</f>
        <v>40402011.540000007</v>
      </c>
      <c r="E306" s="1">
        <v>0</v>
      </c>
      <c r="F306" s="1">
        <v>0</v>
      </c>
      <c r="G306" s="2">
        <f t="shared" si="8"/>
        <v>93829823.959400013</v>
      </c>
      <c r="H306" s="2">
        <f t="shared" si="9"/>
        <v>0.45999999344348907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226755144</v>
      </c>
      <c r="D307" s="1">
        <f>'PR-RAS'!E312</f>
        <v>40400611.540000007</v>
      </c>
      <c r="E307" s="1">
        <v>0</v>
      </c>
      <c r="F307" s="1">
        <v>0</v>
      </c>
      <c r="G307" s="2">
        <f t="shared" si="8"/>
        <v>94112248.326480016</v>
      </c>
      <c r="H307" s="2">
        <f t="shared" si="9"/>
        <v>0.45999999344348907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53486527</v>
      </c>
      <c r="D308" s="1">
        <f>'PR-RAS'!E313</f>
        <v>38369688.700000003</v>
      </c>
      <c r="E308" s="1">
        <v>0</v>
      </c>
      <c r="F308" s="1">
        <v>0</v>
      </c>
      <c r="G308" s="2">
        <f t="shared" si="8"/>
        <v>39979352.650800005</v>
      </c>
      <c r="H308" s="2">
        <f t="shared" si="9"/>
        <v>0.29999999701976776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173268617</v>
      </c>
      <c r="D309" s="1">
        <f>'PR-RAS'!E314</f>
        <v>914624.34</v>
      </c>
      <c r="E309" s="1">
        <v>0</v>
      </c>
      <c r="F309" s="1">
        <v>0</v>
      </c>
      <c r="G309" s="2">
        <f t="shared" si="8"/>
        <v>53930142.629440002</v>
      </c>
      <c r="H309" s="2">
        <f t="shared" si="9"/>
        <v>0.33999999996740371</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1116298.5</v>
      </c>
      <c r="E311" s="1">
        <v>0</v>
      </c>
      <c r="F311" s="1">
        <v>0</v>
      </c>
      <c r="G311" s="2">
        <f t="shared" si="8"/>
        <v>692105.07</v>
      </c>
      <c r="H311" s="2">
        <f t="shared" si="9"/>
        <v>0.5</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79600</v>
      </c>
      <c r="D321" s="1">
        <f>'PR-RAS'!E326</f>
        <v>1400</v>
      </c>
      <c r="E321" s="1">
        <v>0</v>
      </c>
      <c r="F321" s="1">
        <v>0</v>
      </c>
      <c r="G321" s="2">
        <f t="shared" si="8"/>
        <v>26368</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79600</v>
      </c>
      <c r="D322" s="1">
        <f>'PR-RAS'!E327</f>
        <v>1400</v>
      </c>
      <c r="E322" s="1">
        <v>0</v>
      </c>
      <c r="F322" s="1">
        <v>0</v>
      </c>
      <c r="G322" s="2">
        <f t="shared" si="8"/>
        <v>26450.400000000001</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1131501125</v>
      </c>
      <c r="D345" s="1">
        <f>'PR-RAS'!E350</f>
        <v>786917161.32000017</v>
      </c>
      <c r="E345" s="1">
        <v>0</v>
      </c>
      <c r="F345" s="1">
        <v>0</v>
      </c>
      <c r="G345" s="2">
        <f t="shared" si="8"/>
        <v>930635393.98816001</v>
      </c>
      <c r="H345" s="2">
        <f t="shared" si="9"/>
        <v>0.32000017166137695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174565011</v>
      </c>
      <c r="D346" s="1">
        <f>'PR-RAS'!E351</f>
        <v>8740137.5</v>
      </c>
      <c r="E346" s="1">
        <v>0</v>
      </c>
      <c r="F346" s="1">
        <v>0</v>
      </c>
      <c r="G346" s="2">
        <f t="shared" si="8"/>
        <v>66255623.669999994</v>
      </c>
      <c r="H346" s="2">
        <f t="shared" si="9"/>
        <v>0.5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165317252</v>
      </c>
      <c r="D347" s="1">
        <f>'PR-RAS'!E352</f>
        <v>46</v>
      </c>
      <c r="E347" s="1">
        <v>0</v>
      </c>
      <c r="F347" s="1">
        <v>0</v>
      </c>
      <c r="G347" s="2">
        <f t="shared" si="8"/>
        <v>57199801.023999996</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165317252</v>
      </c>
      <c r="D348" s="1">
        <f>'PR-RAS'!E353</f>
        <v>46</v>
      </c>
      <c r="E348" s="1">
        <v>0</v>
      </c>
      <c r="F348" s="1">
        <v>0</v>
      </c>
      <c r="G348" s="2">
        <f t="shared" si="8"/>
        <v>57365118.367999993</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9247759</v>
      </c>
      <c r="D351" s="1">
        <f>'PR-RAS'!E356</f>
        <v>8740091.5</v>
      </c>
      <c r="E351" s="1">
        <v>0</v>
      </c>
      <c r="F351" s="1">
        <v>0</v>
      </c>
      <c r="G351" s="2">
        <f t="shared" si="8"/>
        <v>9354779.6999999993</v>
      </c>
      <c r="H351" s="2">
        <f t="shared" si="9"/>
        <v>0.5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9247759</v>
      </c>
      <c r="D354" s="1">
        <f>'PR-RAS'!E359</f>
        <v>8740091.5</v>
      </c>
      <c r="E354" s="1">
        <v>0</v>
      </c>
      <c r="F354" s="1">
        <v>0</v>
      </c>
      <c r="G354" s="2">
        <f t="shared" si="8"/>
        <v>9434963.5259999987</v>
      </c>
      <c r="H354" s="2">
        <f t="shared" si="9"/>
        <v>0.5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771156634</v>
      </c>
      <c r="D358" s="1">
        <f>'PR-RAS'!E363</f>
        <v>628684075.6400001</v>
      </c>
      <c r="E358" s="1">
        <v>0</v>
      </c>
      <c r="F358" s="1">
        <v>0</v>
      </c>
      <c r="G358" s="2">
        <f t="shared" si="8"/>
        <v>724183348.34496009</v>
      </c>
      <c r="H358" s="2">
        <f t="shared" si="9"/>
        <v>0.3599998950958252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735990410</v>
      </c>
      <c r="D359" s="1">
        <f>'PR-RAS'!E364</f>
        <v>577387016.71000004</v>
      </c>
      <c r="E359" s="1">
        <v>0</v>
      </c>
      <c r="F359" s="1">
        <v>0</v>
      </c>
      <c r="G359" s="2">
        <f t="shared" si="8"/>
        <v>676893670.74435997</v>
      </c>
      <c r="H359" s="2">
        <f t="shared" si="9"/>
        <v>0.28999996185302734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767014</v>
      </c>
      <c r="D360" s="1">
        <f>'PR-RAS'!E365</f>
        <v>18857.599999999999</v>
      </c>
      <c r="E360" s="1">
        <v>0</v>
      </c>
      <c r="F360" s="1">
        <v>0</v>
      </c>
      <c r="G360" s="2">
        <f t="shared" si="8"/>
        <v>288897.78279999999</v>
      </c>
      <c r="H360" s="2">
        <f t="shared" si="9"/>
        <v>0.40000000000145519</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529550076</v>
      </c>
      <c r="D361" s="1">
        <f>'PR-RAS'!E366</f>
        <v>483840778.44999999</v>
      </c>
      <c r="E361" s="1">
        <v>0</v>
      </c>
      <c r="F361" s="1">
        <v>0</v>
      </c>
      <c r="G361" s="2">
        <f t="shared" si="8"/>
        <v>539003387.84399998</v>
      </c>
      <c r="H361" s="2">
        <f t="shared" si="9"/>
        <v>0.44999998807907104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58884815</v>
      </c>
      <c r="D362" s="1">
        <f>'PR-RAS'!E367</f>
        <v>26754083.440000001</v>
      </c>
      <c r="E362" s="1">
        <v>0</v>
      </c>
      <c r="F362" s="1">
        <v>0</v>
      </c>
      <c r="G362" s="2">
        <f t="shared" si="8"/>
        <v>40573866.458679996</v>
      </c>
      <c r="H362" s="2">
        <f t="shared" si="9"/>
        <v>0.44000000134110451</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146788505</v>
      </c>
      <c r="D363" s="1">
        <f>'PR-RAS'!E368</f>
        <v>66773297.219999999</v>
      </c>
      <c r="E363" s="1">
        <v>0</v>
      </c>
      <c r="F363" s="1">
        <v>0</v>
      </c>
      <c r="G363" s="2">
        <f t="shared" si="8"/>
        <v>101481305.99728</v>
      </c>
      <c r="H363" s="2">
        <f t="shared" si="9"/>
        <v>0.2199999988079071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26296397</v>
      </c>
      <c r="D364" s="1">
        <f>'PR-RAS'!E369</f>
        <v>27764616.740000002</v>
      </c>
      <c r="E364" s="1">
        <v>0</v>
      </c>
      <c r="F364" s="1">
        <v>0</v>
      </c>
      <c r="G364" s="2">
        <f t="shared" si="8"/>
        <v>29702703.864240002</v>
      </c>
      <c r="H364" s="2">
        <f t="shared" si="9"/>
        <v>0.25999999791383743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14771962</v>
      </c>
      <c r="D365" s="1">
        <f>'PR-RAS'!E370</f>
        <v>20967734.390000001</v>
      </c>
      <c r="E365" s="1">
        <v>0</v>
      </c>
      <c r="F365" s="1">
        <v>0</v>
      </c>
      <c r="G365" s="2">
        <f t="shared" si="8"/>
        <v>20641504.803920001</v>
      </c>
      <c r="H365" s="2">
        <f t="shared" si="9"/>
        <v>0.39000000059604645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4921662</v>
      </c>
      <c r="D366" s="1">
        <f>'PR-RAS'!E371</f>
        <v>1342195.46</v>
      </c>
      <c r="E366" s="1">
        <v>0</v>
      </c>
      <c r="F366" s="1">
        <v>0</v>
      </c>
      <c r="G366" s="2">
        <f t="shared" si="8"/>
        <v>2776209.3158</v>
      </c>
      <c r="H366" s="2">
        <f t="shared" si="9"/>
        <v>0.4599999999627471</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390263</v>
      </c>
      <c r="D367" s="1">
        <f>'PR-RAS'!E372</f>
        <v>181217.75</v>
      </c>
      <c r="E367" s="1">
        <v>0</v>
      </c>
      <c r="F367" s="1">
        <v>0</v>
      </c>
      <c r="G367" s="2">
        <f t="shared" si="8"/>
        <v>275487.65100000001</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3512.5</v>
      </c>
      <c r="E369" s="1">
        <v>0</v>
      </c>
      <c r="F369" s="1">
        <v>0</v>
      </c>
      <c r="G369" s="2">
        <f t="shared" si="8"/>
        <v>2585.1999999999998</v>
      </c>
      <c r="H369" s="2">
        <f t="shared" si="9"/>
        <v>0.5</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6212510</v>
      </c>
      <c r="D371" s="1">
        <f>'PR-RAS'!E376</f>
        <v>5269956.6399999997</v>
      </c>
      <c r="E371" s="1">
        <v>0</v>
      </c>
      <c r="F371" s="1">
        <v>0</v>
      </c>
      <c r="G371" s="2">
        <f t="shared" si="8"/>
        <v>6198396.6135999998</v>
      </c>
      <c r="H371" s="2">
        <f t="shared" si="9"/>
        <v>0.36000000033527613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13633</v>
      </c>
      <c r="D378" s="1">
        <f>'PR-RAS'!E383</f>
        <v>20602069.09</v>
      </c>
      <c r="E378" s="1">
        <v>0</v>
      </c>
      <c r="F378" s="1">
        <v>0</v>
      </c>
      <c r="G378" s="2">
        <f t="shared" si="8"/>
        <v>15539099.734859999</v>
      </c>
      <c r="H378" s="2">
        <f t="shared" si="9"/>
        <v>8.9999999850988388E-2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13633</v>
      </c>
      <c r="D379" s="1">
        <f>'PR-RAS'!E384</f>
        <v>20602069.09</v>
      </c>
      <c r="E379" s="1">
        <v>0</v>
      </c>
      <c r="F379" s="1">
        <v>0</v>
      </c>
      <c r="G379" s="2">
        <f t="shared" si="8"/>
        <v>15580317.506039999</v>
      </c>
      <c r="H379" s="2">
        <f t="shared" si="9"/>
        <v>8.9999999850988388E-2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8856194</v>
      </c>
      <c r="D386" s="1">
        <f>'PR-RAS'!E391</f>
        <v>2930373.1</v>
      </c>
      <c r="E386" s="1">
        <v>0</v>
      </c>
      <c r="F386" s="1">
        <v>0</v>
      </c>
      <c r="G386" s="2">
        <f t="shared" si="8"/>
        <v>5666021.977</v>
      </c>
      <c r="H386" s="2">
        <f t="shared" si="9"/>
        <v>0.10000000009313226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8543143</v>
      </c>
      <c r="D388" s="1">
        <f>'PR-RAS'!E393</f>
        <v>2781510.6</v>
      </c>
      <c r="E388" s="1">
        <v>0</v>
      </c>
      <c r="F388" s="1">
        <v>0</v>
      </c>
      <c r="G388" s="2">
        <f t="shared" si="8"/>
        <v>5459085.5454000002</v>
      </c>
      <c r="H388" s="2">
        <f t="shared" si="9"/>
        <v>0.39999999990686774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313051</v>
      </c>
      <c r="D390" s="1">
        <f>'PR-RAS'!E395</f>
        <v>148862.5</v>
      </c>
      <c r="E390" s="1">
        <v>0</v>
      </c>
      <c r="F390" s="1">
        <v>0</v>
      </c>
      <c r="G390" s="2">
        <f t="shared" si="8"/>
        <v>237591.864</v>
      </c>
      <c r="H390" s="2">
        <f t="shared" si="9"/>
        <v>0.5</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185779480</v>
      </c>
      <c r="D397" s="1">
        <f>'PR-RAS'!E402</f>
        <v>149492948.18000001</v>
      </c>
      <c r="E397" s="1">
        <v>0</v>
      </c>
      <c r="F397" s="1">
        <v>0</v>
      </c>
      <c r="G397" s="2">
        <f t="shared" si="8"/>
        <v>191967089.03856</v>
      </c>
      <c r="H397" s="2">
        <f t="shared" si="9"/>
        <v>0.18000000715255737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185779480</v>
      </c>
      <c r="D398" s="1">
        <f>'PR-RAS'!E403</f>
        <v>149492948.18000001</v>
      </c>
      <c r="E398" s="1">
        <v>0</v>
      </c>
      <c r="F398" s="1">
        <v>0</v>
      </c>
      <c r="G398" s="2">
        <f t="shared" si="8"/>
        <v>192451854.41492</v>
      </c>
      <c r="H398" s="2">
        <f t="shared" si="9"/>
        <v>0.18000000715255737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880730057</v>
      </c>
      <c r="D403" s="1">
        <f>'PR-RAS'!E408</f>
        <v>729357749.55000019</v>
      </c>
      <c r="E403" s="1">
        <v>0</v>
      </c>
      <c r="F403" s="1">
        <v>0</v>
      </c>
      <c r="G403" s="2">
        <f t="shared" si="8"/>
        <v>940457113.5522002</v>
      </c>
      <c r="H403" s="2">
        <f t="shared" si="9"/>
        <v>0.44999980926513672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6657751320</v>
      </c>
      <c r="D405" s="1">
        <f>'PR-RAS'!E410</f>
        <v>7534238754.5600004</v>
      </c>
      <c r="E405" s="1">
        <v>0</v>
      </c>
      <c r="F405" s="1">
        <v>0</v>
      </c>
      <c r="G405" s="2">
        <f t="shared" si="8"/>
        <v>8777396446.9644814</v>
      </c>
      <c r="H405" s="2">
        <f t="shared" si="9"/>
        <v>0.43999958038330078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21716619</v>
      </c>
      <c r="D406" s="1">
        <f>'PR-RAS'!E411</f>
        <v>20999844.359999999</v>
      </c>
      <c r="E406" s="1">
        <v>0</v>
      </c>
      <c r="F406" s="1">
        <v>0</v>
      </c>
      <c r="G406" s="2">
        <f t="shared" si="8"/>
        <v>25805104.626600001</v>
      </c>
      <c r="H406" s="2">
        <f t="shared" si="9"/>
        <v>0.35999999940395355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7988436757</v>
      </c>
      <c r="D407" s="1">
        <f>'PR-RAS'!E412</f>
        <v>9080695654.7000008</v>
      </c>
      <c r="E407" s="1">
        <v>0</v>
      </c>
      <c r="F407" s="1">
        <v>0</v>
      </c>
      <c r="G407" s="2">
        <f t="shared" si="8"/>
        <v>10616830194.958401</v>
      </c>
      <c r="H407" s="2">
        <f t="shared" si="9"/>
        <v>0.29999923706054688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8612392500</v>
      </c>
      <c r="D408" s="1">
        <f>'PR-RAS'!E413</f>
        <v>7948302004.6100006</v>
      </c>
      <c r="E408" s="1">
        <v>0</v>
      </c>
      <c r="F408" s="1">
        <v>0</v>
      </c>
      <c r="G408" s="2">
        <f t="shared" si="8"/>
        <v>9975161579.2525406</v>
      </c>
      <c r="H408" s="2">
        <f t="shared" si="9"/>
        <v>0.3899993896484375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1132393650.0900002</v>
      </c>
      <c r="E409" s="1">
        <v>0</v>
      </c>
      <c r="F409" s="1">
        <v>0</v>
      </c>
      <c r="G409" s="2">
        <f t="shared" si="8"/>
        <v>924033218.47344005</v>
      </c>
      <c r="H409" s="2">
        <f t="shared" si="9"/>
        <v>9.0000152587890625E-2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623955743</v>
      </c>
      <c r="D410" s="1">
        <f>'PR-RAS'!E415</f>
        <v>0</v>
      </c>
      <c r="E410" s="1">
        <v>0</v>
      </c>
      <c r="F410" s="1">
        <v>0</v>
      </c>
      <c r="G410" s="2">
        <f t="shared" si="8"/>
        <v>255197898.88699999</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2926259794</v>
      </c>
      <c r="D412" s="1">
        <f>'PR-RAS'!E417</f>
        <v>3522883432.5900006</v>
      </c>
      <c r="E412" s="1">
        <v>0</v>
      </c>
      <c r="F412" s="1">
        <v>0</v>
      </c>
      <c r="G412" s="2">
        <f t="shared" si="8"/>
        <v>4098502956.9229798</v>
      </c>
      <c r="H412" s="2">
        <f t="shared" si="9"/>
        <v>0.40999937057495117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490187998</v>
      </c>
      <c r="D413" s="1">
        <f>'PR-RAS'!E418</f>
        <v>479770443.40000004</v>
      </c>
      <c r="E413" s="1">
        <v>0</v>
      </c>
      <c r="F413" s="1">
        <v>0</v>
      </c>
      <c r="G413" s="2">
        <f t="shared" si="8"/>
        <v>597288300.53760004</v>
      </c>
      <c r="H413" s="2">
        <f t="shared" si="9"/>
        <v>0.40000003576278687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1396657504</v>
      </c>
      <c r="D414" s="1">
        <f>'PR-RAS'!E420</f>
        <v>987721356.67999995</v>
      </c>
      <c r="E414" s="1">
        <v>0</v>
      </c>
      <c r="F414" s="1">
        <v>0</v>
      </c>
      <c r="G414" s="2">
        <f t="shared" si="8"/>
        <v>1392677389.7696798</v>
      </c>
      <c r="H414" s="2">
        <f t="shared" si="9"/>
        <v>0.3200000524520874</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364982</v>
      </c>
      <c r="D415" s="1">
        <f>'PR-RAS'!E421</f>
        <v>602005.15</v>
      </c>
      <c r="E415" s="1">
        <v>0</v>
      </c>
      <c r="F415" s="1">
        <v>0</v>
      </c>
      <c r="G415" s="2">
        <f t="shared" si="8"/>
        <v>649562.81220000004</v>
      </c>
      <c r="H415" s="2">
        <f t="shared" si="9"/>
        <v>0.15000000002328306</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364982</v>
      </c>
      <c r="D421" s="1">
        <f>'PR-RAS'!E427</f>
        <v>202005.15</v>
      </c>
      <c r="E421" s="1">
        <v>0</v>
      </c>
      <c r="F421" s="1">
        <v>0</v>
      </c>
      <c r="G421" s="2">
        <f t="shared" si="8"/>
        <v>322976.766</v>
      </c>
      <c r="H421" s="2">
        <f t="shared" si="9"/>
        <v>0.14999999999417923</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364982</v>
      </c>
      <c r="D422" s="1">
        <f>'PR-RAS'!E428</f>
        <v>202005.15</v>
      </c>
      <c r="E422" s="1">
        <v>0</v>
      </c>
      <c r="F422" s="1">
        <v>0</v>
      </c>
      <c r="G422" s="2">
        <f t="shared" si="8"/>
        <v>323745.75829999999</v>
      </c>
      <c r="H422" s="2">
        <f t="shared" si="9"/>
        <v>0.14999999999417923</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400000</v>
      </c>
      <c r="E428" s="1">
        <v>0</v>
      </c>
      <c r="F428" s="1">
        <v>0</v>
      </c>
      <c r="G428" s="2">
        <f t="shared" si="8"/>
        <v>341600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16081</v>
      </c>
      <c r="D466" s="1">
        <f>'PR-RAS'!E472</f>
        <v>6722.49</v>
      </c>
      <c r="E466" s="1">
        <v>0</v>
      </c>
      <c r="F466" s="1">
        <v>0</v>
      </c>
      <c r="G466" s="2">
        <f t="shared" si="8"/>
        <v>13729.5807</v>
      </c>
      <c r="H466" s="2">
        <f t="shared" si="9"/>
        <v>0.48999999999978172</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13151</v>
      </c>
      <c r="D471" s="1">
        <f>'PR-RAS'!E477</f>
        <v>5708.49</v>
      </c>
      <c r="E471" s="1">
        <v>0</v>
      </c>
      <c r="F471" s="1">
        <v>0</v>
      </c>
      <c r="G471" s="2">
        <f t="shared" si="8"/>
        <v>11546.950599999998</v>
      </c>
      <c r="H471" s="2">
        <f t="shared" si="9"/>
        <v>0.48999999999978172</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2930</v>
      </c>
      <c r="D475" s="1">
        <f>'PR-RAS'!E481</f>
        <v>1014</v>
      </c>
      <c r="E475" s="1">
        <v>0</v>
      </c>
      <c r="F475" s="1">
        <v>0</v>
      </c>
      <c r="G475" s="2">
        <f t="shared" si="8"/>
        <v>2350.0920000000001</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2930</v>
      </c>
      <c r="D476" s="1">
        <f>'PR-RAS'!E482</f>
        <v>1014</v>
      </c>
      <c r="E476" s="1">
        <v>0</v>
      </c>
      <c r="F476" s="1">
        <v>0</v>
      </c>
      <c r="G476" s="2">
        <f t="shared" si="8"/>
        <v>2355.0499999999997</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1396276441</v>
      </c>
      <c r="D478" s="1">
        <f>'PR-RAS'!E484</f>
        <v>987112629.03999996</v>
      </c>
      <c r="E478" s="1">
        <v>0</v>
      </c>
      <c r="F478" s="1">
        <v>0</v>
      </c>
      <c r="G478" s="2">
        <f t="shared" si="8"/>
        <v>1607729310.4611599</v>
      </c>
      <c r="H478" s="2">
        <f t="shared" si="9"/>
        <v>3.9999961853027344E-2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376375000</v>
      </c>
      <c r="E479" s="1">
        <v>0</v>
      </c>
      <c r="F479" s="1">
        <v>0</v>
      </c>
      <c r="G479" s="2">
        <f t="shared" si="8"/>
        <v>359814500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376375000</v>
      </c>
      <c r="E480" s="1">
        <v>0</v>
      </c>
      <c r="F480" s="1">
        <v>0</v>
      </c>
      <c r="G480" s="2">
        <f t="shared" si="8"/>
        <v>360567250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34239771</v>
      </c>
      <c r="D484" s="1">
        <f>'PR-RAS'!E490</f>
        <v>8861456.1799999997</v>
      </c>
      <c r="E484" s="1">
        <v>0</v>
      </c>
      <c r="F484" s="1">
        <v>0</v>
      </c>
      <c r="G484" s="2">
        <f t="shared" si="8"/>
        <v>25097976.062879998</v>
      </c>
      <c r="H484" s="2">
        <f t="shared" si="9"/>
        <v>0.17999999970197678</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34239771</v>
      </c>
      <c r="D485" s="1">
        <f>'PR-RAS'!E491</f>
        <v>8861456.1799999997</v>
      </c>
      <c r="E485" s="1">
        <v>0</v>
      </c>
      <c r="F485" s="1">
        <v>0</v>
      </c>
      <c r="G485" s="2">
        <f t="shared" si="8"/>
        <v>25149938.746239997</v>
      </c>
      <c r="H485" s="2">
        <f t="shared" si="9"/>
        <v>0.17999999970197678</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1205036670</v>
      </c>
      <c r="D489" s="1">
        <f>'PR-RAS'!E495</f>
        <v>601876172.86000001</v>
      </c>
      <c r="E489" s="1">
        <v>0</v>
      </c>
      <c r="F489" s="1">
        <v>0</v>
      </c>
      <c r="G489" s="2">
        <f t="shared" si="8"/>
        <v>1175489039.67136</v>
      </c>
      <c r="H489" s="2">
        <f t="shared" si="9"/>
        <v>0.13999998569488525</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1205036670</v>
      </c>
      <c r="D490" s="1">
        <f>'PR-RAS'!E496</f>
        <v>601876172.86000001</v>
      </c>
      <c r="E490" s="1">
        <v>0</v>
      </c>
      <c r="F490" s="1">
        <v>0</v>
      </c>
      <c r="G490" s="2">
        <f t="shared" si="8"/>
        <v>1177897828.6870801</v>
      </c>
      <c r="H490" s="2">
        <f t="shared" si="9"/>
        <v>0.13999998569488525</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157000000</v>
      </c>
      <c r="D501" s="1">
        <f>'PR-RAS'!E507</f>
        <v>0</v>
      </c>
      <c r="E501" s="1">
        <v>0</v>
      </c>
      <c r="F501" s="1">
        <v>0</v>
      </c>
      <c r="G501" s="2">
        <f t="shared" si="8"/>
        <v>78500000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157000000</v>
      </c>
      <c r="D502" s="1">
        <f>'PR-RAS'!E508</f>
        <v>0</v>
      </c>
      <c r="E502" s="1">
        <v>0</v>
      </c>
      <c r="F502" s="1">
        <v>0</v>
      </c>
      <c r="G502" s="2">
        <f t="shared" si="8"/>
        <v>78657000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821167408</v>
      </c>
      <c r="D522" s="1">
        <f>'PR-RAS'!E528</f>
        <v>1679437999.3800001</v>
      </c>
      <c r="E522" s="1">
        <v>0</v>
      </c>
      <c r="F522" s="1">
        <v>0</v>
      </c>
      <c r="G522" s="2">
        <f t="shared" ref="G522:G809" si="10">(B522/1000)*(C522*1+D522*2)</f>
        <v>2177802614.9219604</v>
      </c>
      <c r="H522" s="2">
        <f t="shared" ref="H522:H809" si="11">ABS(C522-ROUND(C522,0))+ABS(D522-ROUND(D522,0))</f>
        <v>0.38000011444091797</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493921.23</v>
      </c>
      <c r="E523" s="1">
        <v>0</v>
      </c>
      <c r="F523" s="1">
        <v>0</v>
      </c>
      <c r="G523" s="2">
        <f t="shared" si="10"/>
        <v>515653.76412000001</v>
      </c>
      <c r="H523" s="2">
        <f t="shared" si="11"/>
        <v>0.22999999998137355</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493921.23</v>
      </c>
      <c r="E536" s="1">
        <v>0</v>
      </c>
      <c r="F536" s="1">
        <v>0</v>
      </c>
      <c r="G536" s="2">
        <f t="shared" si="10"/>
        <v>528495.71609999996</v>
      </c>
      <c r="H536" s="2">
        <f t="shared" si="11"/>
        <v>0.22999999998137355</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2930</v>
      </c>
      <c r="D574" s="1">
        <f>'PR-RAS'!E580</f>
        <v>126353.65</v>
      </c>
      <c r="E574" s="1">
        <v>0</v>
      </c>
      <c r="F574" s="1">
        <v>0</v>
      </c>
      <c r="G574" s="2">
        <f t="shared" si="10"/>
        <v>146480.17289999998</v>
      </c>
      <c r="H574" s="2">
        <f t="shared" si="11"/>
        <v>0.35000000000582077</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20000</v>
      </c>
      <c r="E579" s="1">
        <v>0</v>
      </c>
      <c r="F579" s="1">
        <v>0</v>
      </c>
      <c r="G579" s="2">
        <f t="shared" si="10"/>
        <v>23120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20000</v>
      </c>
      <c r="E580" s="1">
        <v>0</v>
      </c>
      <c r="F580" s="1">
        <v>0</v>
      </c>
      <c r="G580" s="2">
        <f t="shared" si="10"/>
        <v>23160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2930</v>
      </c>
      <c r="D584" s="1">
        <f>'PR-RAS'!E590</f>
        <v>106353.65</v>
      </c>
      <c r="E584" s="1">
        <v>0</v>
      </c>
      <c r="F584" s="1">
        <v>0</v>
      </c>
      <c r="G584" s="2">
        <f t="shared" si="10"/>
        <v>125716.54589999998</v>
      </c>
      <c r="H584" s="2">
        <f t="shared" si="11"/>
        <v>0.35000000000582077</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2930</v>
      </c>
      <c r="D585" s="1">
        <f>'PR-RAS'!E591</f>
        <v>106353.65</v>
      </c>
      <c r="E585" s="1">
        <v>0</v>
      </c>
      <c r="F585" s="1">
        <v>0</v>
      </c>
      <c r="G585" s="2">
        <f t="shared" si="10"/>
        <v>125932.18319999998</v>
      </c>
      <c r="H585" s="2">
        <f t="shared" si="11"/>
        <v>0.35000000000582077</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821164478</v>
      </c>
      <c r="D587" s="1">
        <f>'PR-RAS'!E593</f>
        <v>1678817724.5</v>
      </c>
      <c r="E587" s="1">
        <v>0</v>
      </c>
      <c r="F587" s="1">
        <v>0</v>
      </c>
      <c r="G587" s="2">
        <f t="shared" si="10"/>
        <v>2448776757.2219996</v>
      </c>
      <c r="H587" s="2">
        <f t="shared" si="11"/>
        <v>0.5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30585031.23</v>
      </c>
      <c r="E597" s="1">
        <v>0</v>
      </c>
      <c r="F597" s="1">
        <v>0</v>
      </c>
      <c r="G597" s="2">
        <f t="shared" si="10"/>
        <v>36457357.226159997</v>
      </c>
      <c r="H597" s="2">
        <f t="shared" si="11"/>
        <v>0.23000000044703484</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30585031.23</v>
      </c>
      <c r="E598" s="1">
        <v>0</v>
      </c>
      <c r="F598" s="1">
        <v>0</v>
      </c>
      <c r="G598" s="2">
        <f t="shared" si="10"/>
        <v>36518527.288620003</v>
      </c>
      <c r="H598" s="2">
        <f t="shared" si="11"/>
        <v>0.23000000044703484</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815072816</v>
      </c>
      <c r="D599" s="1">
        <f>'PR-RAS'!E605</f>
        <v>1344856226.8</v>
      </c>
      <c r="E599" s="1">
        <v>0</v>
      </c>
      <c r="F599" s="1">
        <v>0</v>
      </c>
      <c r="G599" s="2">
        <f t="shared" si="10"/>
        <v>2095861591.2207999</v>
      </c>
      <c r="H599" s="2">
        <f t="shared" si="11"/>
        <v>0.20000004768371582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354081970</v>
      </c>
      <c r="D600" s="1">
        <f>'PR-RAS'!E606</f>
        <v>1007031339.21</v>
      </c>
      <c r="E600" s="1">
        <v>0</v>
      </c>
      <c r="F600" s="1">
        <v>0</v>
      </c>
      <c r="G600" s="2">
        <f t="shared" si="10"/>
        <v>1418518644.40358</v>
      </c>
      <c r="H600" s="2">
        <f t="shared" si="11"/>
        <v>0.21000003814697266</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460990846</v>
      </c>
      <c r="D602" s="1">
        <f>'PR-RAS'!E608</f>
        <v>337824887.58999997</v>
      </c>
      <c r="E602" s="1">
        <v>0</v>
      </c>
      <c r="F602" s="1">
        <v>0</v>
      </c>
      <c r="G602" s="2">
        <f t="shared" si="10"/>
        <v>683121013.32917988</v>
      </c>
      <c r="H602" s="2">
        <f t="shared" si="11"/>
        <v>0.4100000262260437</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6091662</v>
      </c>
      <c r="D611" s="1">
        <f>'PR-RAS'!E617</f>
        <v>303376466.47000003</v>
      </c>
      <c r="E611" s="1">
        <v>0</v>
      </c>
      <c r="F611" s="1">
        <v>0</v>
      </c>
      <c r="G611" s="2">
        <f t="shared" si="10"/>
        <v>373835202.91340005</v>
      </c>
      <c r="H611" s="2">
        <f t="shared" si="11"/>
        <v>0.47000002861022949</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6091662</v>
      </c>
      <c r="D612" s="1">
        <f>'PR-RAS'!E618</f>
        <v>303376466.47000003</v>
      </c>
      <c r="E612" s="1">
        <v>0</v>
      </c>
      <c r="F612" s="1">
        <v>0</v>
      </c>
      <c r="G612" s="2">
        <f t="shared" si="10"/>
        <v>374448047.50834</v>
      </c>
      <c r="H612" s="2">
        <f t="shared" si="11"/>
        <v>0.47000002861022949</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575490096</v>
      </c>
      <c r="D629" s="1">
        <f>'PR-RAS'!E635</f>
        <v>0</v>
      </c>
      <c r="E629" s="1">
        <v>0</v>
      </c>
      <c r="F629" s="1">
        <v>0</v>
      </c>
      <c r="G629" s="2">
        <f t="shared" si="10"/>
        <v>361407780.28799999</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691716642.70000017</v>
      </c>
      <c r="E630" s="1">
        <v>0</v>
      </c>
      <c r="F630" s="1">
        <v>0</v>
      </c>
      <c r="G630" s="2">
        <f t="shared" si="10"/>
        <v>870179536.51660025</v>
      </c>
      <c r="H630" s="2">
        <f t="shared" si="11"/>
        <v>0.29999983310699463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2008661766</v>
      </c>
      <c r="D631" s="1">
        <f>'PR-RAS'!E637</f>
        <v>2584151862.9899998</v>
      </c>
      <c r="E631" s="1">
        <v>0</v>
      </c>
      <c r="F631" s="1">
        <v>0</v>
      </c>
      <c r="G631" s="2">
        <f t="shared" si="10"/>
        <v>4521488259.9474001</v>
      </c>
      <c r="H631" s="2">
        <f t="shared" si="11"/>
        <v>1.0000228881835938E-2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9385094261</v>
      </c>
      <c r="D633" s="1">
        <f>'PR-RAS'!E639</f>
        <v>10068417011.380001</v>
      </c>
      <c r="E633" s="1">
        <v>0</v>
      </c>
      <c r="F633" s="1">
        <v>0</v>
      </c>
      <c r="G633" s="2">
        <f t="shared" si="10"/>
        <v>18657858675.336323</v>
      </c>
      <c r="H633" s="2">
        <f t="shared" si="11"/>
        <v>0.38000106811523438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9433559908</v>
      </c>
      <c r="D634" s="1">
        <f>'PR-RAS'!E640</f>
        <v>9627740003.9900017</v>
      </c>
      <c r="E634" s="1">
        <v>0</v>
      </c>
      <c r="F634" s="1">
        <v>0</v>
      </c>
      <c r="G634" s="2">
        <f t="shared" si="10"/>
        <v>18160162266.815342</v>
      </c>
      <c r="H634" s="2">
        <f t="shared" si="11"/>
        <v>9.998321533203125E-3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440677007.38999939</v>
      </c>
      <c r="E635" s="1">
        <v>0</v>
      </c>
      <c r="F635" s="1">
        <v>0</v>
      </c>
      <c r="G635" s="2">
        <f t="shared" si="10"/>
        <v>558778445.37051928</v>
      </c>
      <c r="H635" s="2">
        <f t="shared" si="11"/>
        <v>0.3899993896484375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48465647</v>
      </c>
      <c r="D636" s="1">
        <f>'PR-RAS'!E642</f>
        <v>0</v>
      </c>
      <c r="E636" s="1">
        <v>0</v>
      </c>
      <c r="F636" s="1">
        <v>0</v>
      </c>
      <c r="G636" s="2">
        <f t="shared" si="10"/>
        <v>30775685.844999999</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917598028</v>
      </c>
      <c r="D638" s="1">
        <f>'PR-RAS'!E644</f>
        <v>938731569.60000086</v>
      </c>
      <c r="E638" s="1">
        <v>0</v>
      </c>
      <c r="F638" s="1">
        <v>0</v>
      </c>
      <c r="G638" s="2">
        <f t="shared" si="10"/>
        <v>1780453963.5064011</v>
      </c>
      <c r="H638" s="2">
        <f t="shared" si="11"/>
        <v>0.39999914169311523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966063675</v>
      </c>
      <c r="D640" s="1">
        <f>'PR-RAS'!E646</f>
        <v>498054562.21000147</v>
      </c>
      <c r="E640" s="1">
        <v>0</v>
      </c>
      <c r="F640" s="1">
        <v>0</v>
      </c>
      <c r="G640" s="2">
        <f t="shared" si="10"/>
        <v>1253828418.8293819</v>
      </c>
      <c r="H640" s="2">
        <f t="shared" si="11"/>
        <v>0.21000146865844727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64969462</v>
      </c>
      <c r="D642" s="1">
        <f>'PR-RAS'!E649</f>
        <v>86872994.560000002</v>
      </c>
      <c r="E642" s="1">
        <v>0</v>
      </c>
      <c r="F642" s="1">
        <v>0</v>
      </c>
      <c r="G642" s="2">
        <f t="shared" si="10"/>
        <v>153016604.16791999</v>
      </c>
      <c r="H642" s="2">
        <f t="shared" si="11"/>
        <v>0.43999999761581421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9805812707</v>
      </c>
      <c r="D643" s="1">
        <f>'PR-RAS'!E650</f>
        <v>11309911623.92</v>
      </c>
      <c r="E643" s="1">
        <v>0</v>
      </c>
      <c r="F643" s="1">
        <v>0</v>
      </c>
      <c r="G643" s="2">
        <f t="shared" si="10"/>
        <v>20817258283.007282</v>
      </c>
      <c r="H643" s="2">
        <f t="shared" si="11"/>
        <v>7.9999923706054688E-2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9783909175</v>
      </c>
      <c r="D644" s="1">
        <f>'PR-RAS'!E651</f>
        <v>11072318034.66</v>
      </c>
      <c r="E644" s="1">
        <v>0</v>
      </c>
      <c r="F644" s="1">
        <v>0</v>
      </c>
      <c r="G644" s="2">
        <f t="shared" si="10"/>
        <v>20530054592.097759</v>
      </c>
      <c r="H644" s="2">
        <f t="shared" si="11"/>
        <v>0.34000015258789063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86872994</v>
      </c>
      <c r="D645" s="1">
        <f>'PR-RAS'!E652</f>
        <v>324466583.81999969</v>
      </c>
      <c r="E645" s="1">
        <v>0</v>
      </c>
      <c r="F645" s="1">
        <v>0</v>
      </c>
      <c r="G645" s="2">
        <f t="shared" si="10"/>
        <v>473859168.09615964</v>
      </c>
      <c r="H645" s="2">
        <f t="shared" si="11"/>
        <v>0.18000030517578125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3196</v>
      </c>
      <c r="D646" s="1">
        <f>'PR-RAS'!E653</f>
        <v>3079</v>
      </c>
      <c r="E646" s="1">
        <v>0</v>
      </c>
      <c r="F646" s="1">
        <v>0</v>
      </c>
      <c r="G646" s="2">
        <f t="shared" si="10"/>
        <v>6033.33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3069</v>
      </c>
      <c r="D648" s="1">
        <f>'PR-RAS'!E655</f>
        <v>2919</v>
      </c>
      <c r="E648" s="1">
        <v>0</v>
      </c>
      <c r="F648" s="1">
        <v>0</v>
      </c>
      <c r="G648" s="2">
        <f t="shared" si="10"/>
        <v>5762.8289999999997</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267261558</v>
      </c>
      <c r="D650" s="1">
        <f>'PR-RAS'!E657</f>
        <v>318387841.92000002</v>
      </c>
      <c r="E650" s="1">
        <v>0</v>
      </c>
      <c r="F650" s="1">
        <v>0</v>
      </c>
      <c r="G650" s="2">
        <f t="shared" si="10"/>
        <v>586720169.95416009</v>
      </c>
      <c r="H650" s="2">
        <f t="shared" si="11"/>
        <v>7.9999983310699463E-2</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76554655</v>
      </c>
      <c r="D652" s="1">
        <f>'PR-RAS'!E659</f>
        <v>81081031.439999998</v>
      </c>
      <c r="E652" s="1">
        <v>0</v>
      </c>
      <c r="F652" s="1">
        <v>0</v>
      </c>
      <c r="G652" s="2">
        <f t="shared" si="10"/>
        <v>155404583.33987999</v>
      </c>
      <c r="H652" s="2">
        <f t="shared" si="11"/>
        <v>0.43999999761581421</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298630</v>
      </c>
      <c r="D653" s="1">
        <f>'PR-RAS'!E660</f>
        <v>253186.92</v>
      </c>
      <c r="E653" s="1">
        <v>0</v>
      </c>
      <c r="F653" s="1">
        <v>0</v>
      </c>
      <c r="G653" s="2">
        <f t="shared" si="10"/>
        <v>524862.50368000008</v>
      </c>
      <c r="H653" s="2">
        <f t="shared" si="11"/>
        <v>7.9999999987194315E-2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57958773</v>
      </c>
      <c r="D654" s="1">
        <f>'PR-RAS'!E661</f>
        <v>47246328.520000003</v>
      </c>
      <c r="E654" s="1">
        <v>0</v>
      </c>
      <c r="F654" s="1">
        <v>0</v>
      </c>
      <c r="G654" s="2">
        <f t="shared" si="10"/>
        <v>99550783.816120014</v>
      </c>
      <c r="H654" s="2">
        <f t="shared" si="11"/>
        <v>0.47999999672174454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10000</v>
      </c>
      <c r="D657" s="1">
        <f>'PR-RAS'!E664</f>
        <v>0</v>
      </c>
      <c r="E657" s="1">
        <v>0</v>
      </c>
      <c r="F657" s="1">
        <v>0</v>
      </c>
      <c r="G657" s="2">
        <f t="shared" si="10"/>
        <v>6560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4241989</v>
      </c>
      <c r="D658" s="1">
        <f>'PR-RAS'!E665</f>
        <v>902109.38</v>
      </c>
      <c r="E658" s="1">
        <v>0</v>
      </c>
      <c r="F658" s="1">
        <v>0</v>
      </c>
      <c r="G658" s="2">
        <f t="shared" si="10"/>
        <v>3972358.4983200002</v>
      </c>
      <c r="H658" s="2">
        <f t="shared" si="11"/>
        <v>0.38000000000465661</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4385</v>
      </c>
      <c r="D662" s="1">
        <f>'PR-RAS'!E669</f>
        <v>0</v>
      </c>
      <c r="E662" s="1">
        <v>0</v>
      </c>
      <c r="F662" s="1">
        <v>0</v>
      </c>
      <c r="G662" s="2">
        <f t="shared" si="10"/>
        <v>2898.4850000000001</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25913907</v>
      </c>
      <c r="D687" s="1">
        <f>'PR-RAS'!E694</f>
        <v>29604148.309999999</v>
      </c>
      <c r="E687" s="1">
        <v>0</v>
      </c>
      <c r="F687" s="1">
        <v>0</v>
      </c>
      <c r="G687" s="2">
        <f t="shared" si="10"/>
        <v>58393831.683320008</v>
      </c>
      <c r="H687" s="2">
        <f t="shared" si="11"/>
        <v>0.30999999865889549</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3307677</v>
      </c>
      <c r="D689" s="1">
        <f>'PR-RAS'!E696</f>
        <v>2648792.2000000002</v>
      </c>
      <c r="E689" s="1">
        <v>0</v>
      </c>
      <c r="F689" s="1">
        <v>0</v>
      </c>
      <c r="G689" s="2">
        <f t="shared" si="10"/>
        <v>5920419.8432</v>
      </c>
      <c r="H689" s="2">
        <f t="shared" si="11"/>
        <v>0.20000000018626451</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162415522</v>
      </c>
      <c r="D691" s="1">
        <f>'PR-RAS'!E698</f>
        <v>387227736.36000001</v>
      </c>
      <c r="E691" s="1">
        <v>0</v>
      </c>
      <c r="F691" s="1">
        <v>0</v>
      </c>
      <c r="G691" s="2">
        <f t="shared" si="10"/>
        <v>646440986.35679996</v>
      </c>
      <c r="H691" s="2">
        <f t="shared" si="11"/>
        <v>0.36000001430511475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2734254</v>
      </c>
      <c r="D703" s="1">
        <f>'PR-RAS'!E710</f>
        <v>3552498.56</v>
      </c>
      <c r="E703" s="1">
        <v>0</v>
      </c>
      <c r="F703" s="1">
        <v>0</v>
      </c>
      <c r="G703" s="2">
        <f t="shared" si="10"/>
        <v>6907154.2862400003</v>
      </c>
      <c r="H703" s="2">
        <f t="shared" si="11"/>
        <v>0.43999999994412065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2148382</v>
      </c>
      <c r="D709" s="1">
        <f>'PR-RAS'!E716</f>
        <v>4656810.2</v>
      </c>
      <c r="E709" s="1">
        <v>0</v>
      </c>
      <c r="F709" s="1">
        <v>0</v>
      </c>
      <c r="G709" s="2">
        <f t="shared" si="10"/>
        <v>8115097.6991999997</v>
      </c>
      <c r="H709" s="2">
        <f t="shared" si="11"/>
        <v>0.20000000018626451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574846</v>
      </c>
      <c r="D710" s="1">
        <f>'PR-RAS'!E717</f>
        <v>583337.18999999994</v>
      </c>
      <c r="E710" s="1">
        <v>0</v>
      </c>
      <c r="F710" s="1">
        <v>0</v>
      </c>
      <c r="G710" s="2">
        <f t="shared" si="10"/>
        <v>1234737.94942</v>
      </c>
      <c r="H710" s="2">
        <f t="shared" si="11"/>
        <v>0.18999999994412065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12514181</v>
      </c>
      <c r="D711" s="1">
        <f>'PR-RAS'!E718</f>
        <v>11961462.140000001</v>
      </c>
      <c r="E711" s="1">
        <v>0</v>
      </c>
      <c r="F711" s="1">
        <v>0</v>
      </c>
      <c r="G711" s="2">
        <f t="shared" si="10"/>
        <v>25870344.748799998</v>
      </c>
      <c r="H711" s="2">
        <f t="shared" si="11"/>
        <v>0.14000000059604645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927798</v>
      </c>
      <c r="D712" s="1">
        <f>'PR-RAS'!E719</f>
        <v>399702.06</v>
      </c>
      <c r="E712" s="1">
        <v>0</v>
      </c>
      <c r="F712" s="1">
        <v>0</v>
      </c>
      <c r="G712" s="2">
        <f t="shared" si="10"/>
        <v>1228040.70732</v>
      </c>
      <c r="H712" s="2">
        <f t="shared" si="11"/>
        <v>5.9999999997671694E-2</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345696</v>
      </c>
      <c r="D713" s="1">
        <f>'PR-RAS'!E720</f>
        <v>721370.65</v>
      </c>
      <c r="E713" s="1">
        <v>0</v>
      </c>
      <c r="F713" s="1">
        <v>0</v>
      </c>
      <c r="G713" s="2">
        <f t="shared" si="10"/>
        <v>1273367.3576</v>
      </c>
      <c r="H713" s="2">
        <f t="shared" si="11"/>
        <v>0.34999999997671694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1109755</v>
      </c>
      <c r="D714" s="1">
        <f>'PR-RAS'!E721</f>
        <v>64649.99</v>
      </c>
      <c r="E714" s="1">
        <v>0</v>
      </c>
      <c r="F714" s="1">
        <v>0</v>
      </c>
      <c r="G714" s="2">
        <f t="shared" si="10"/>
        <v>883446.20074</v>
      </c>
      <c r="H714" s="2">
        <f t="shared" si="11"/>
        <v>1.0000000002037268E-2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7066943</v>
      </c>
      <c r="D715" s="1">
        <f>'PR-RAS'!E722</f>
        <v>1920153.4</v>
      </c>
      <c r="E715" s="1">
        <v>0</v>
      </c>
      <c r="F715" s="1">
        <v>0</v>
      </c>
      <c r="G715" s="2">
        <f t="shared" si="10"/>
        <v>7787776.3572000004</v>
      </c>
      <c r="H715" s="2">
        <f t="shared" si="11"/>
        <v>0.39999999990686774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76177</v>
      </c>
      <c r="D716" s="1">
        <f>'PR-RAS'!E723</f>
        <v>75375</v>
      </c>
      <c r="E716" s="1">
        <v>0</v>
      </c>
      <c r="F716" s="1">
        <v>0</v>
      </c>
      <c r="G716" s="2">
        <f t="shared" si="10"/>
        <v>162252.80499999999</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22857</v>
      </c>
      <c r="D717" s="1">
        <f>'PR-RAS'!E724</f>
        <v>109622.39</v>
      </c>
      <c r="E717" s="1">
        <v>0</v>
      </c>
      <c r="F717" s="1">
        <v>0</v>
      </c>
      <c r="G717" s="2">
        <f t="shared" si="10"/>
        <v>173344.87448</v>
      </c>
      <c r="H717" s="2">
        <f t="shared" si="11"/>
        <v>0.38999999999941792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35562474</v>
      </c>
      <c r="D718" s="1">
        <f>'PR-RAS'!E725</f>
        <v>26384274.829999998</v>
      </c>
      <c r="E718" s="1">
        <v>0</v>
      </c>
      <c r="F718" s="1">
        <v>0</v>
      </c>
      <c r="G718" s="2">
        <f t="shared" si="10"/>
        <v>63333343.964219995</v>
      </c>
      <c r="H718" s="2">
        <f t="shared" si="11"/>
        <v>0.17000000178813934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1540437</v>
      </c>
      <c r="D719" s="1">
        <f>'PR-RAS'!E726</f>
        <v>989790.48</v>
      </c>
      <c r="E719" s="1">
        <v>0</v>
      </c>
      <c r="F719" s="1">
        <v>0</v>
      </c>
      <c r="G719" s="2">
        <f t="shared" si="10"/>
        <v>2527372.8952799998</v>
      </c>
      <c r="H719" s="2">
        <f t="shared" si="11"/>
        <v>0.47999999998137355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44696294</v>
      </c>
      <c r="D735" s="1">
        <f>'PR-RAS'!E742</f>
        <v>41806442.789999999</v>
      </c>
      <c r="E735" s="1">
        <v>0</v>
      </c>
      <c r="F735" s="1">
        <v>0</v>
      </c>
      <c r="G735" s="2">
        <f t="shared" si="10"/>
        <v>94178937.811719999</v>
      </c>
      <c r="H735" s="2">
        <f t="shared" si="11"/>
        <v>0.21000000089406967</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1233444.32</v>
      </c>
      <c r="E738" s="1">
        <v>0</v>
      </c>
      <c r="F738" s="1">
        <v>0</v>
      </c>
      <c r="G738" s="2">
        <f t="shared" si="10"/>
        <v>1818096.92768</v>
      </c>
      <c r="H738" s="2">
        <f t="shared" si="11"/>
        <v>0.32000000006519258</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2698808</v>
      </c>
      <c r="D752" s="1">
        <f>'PR-RAS'!E759</f>
        <v>785814.1</v>
      </c>
      <c r="E752" s="1">
        <v>0</v>
      </c>
      <c r="F752" s="1">
        <v>0</v>
      </c>
      <c r="G752" s="2">
        <f t="shared" si="10"/>
        <v>3207097.5862000003</v>
      </c>
      <c r="H752" s="2">
        <f t="shared" si="11"/>
        <v>9.9999999976716936E-2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18221000</v>
      </c>
      <c r="D753" s="1">
        <f>'PR-RAS'!E760</f>
        <v>11850437.42</v>
      </c>
      <c r="E753" s="1">
        <v>0</v>
      </c>
      <c r="F753" s="1">
        <v>0</v>
      </c>
      <c r="G753" s="2">
        <f t="shared" si="10"/>
        <v>31525249.879680004</v>
      </c>
      <c r="H753" s="2">
        <f t="shared" si="11"/>
        <v>0.41999999992549419</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3138468</v>
      </c>
      <c r="D754" s="1">
        <f>'PR-RAS'!E761</f>
        <v>10060050.82</v>
      </c>
      <c r="E754" s="1">
        <v>0</v>
      </c>
      <c r="F754" s="1">
        <v>0</v>
      </c>
      <c r="G754" s="2">
        <f t="shared" si="10"/>
        <v>17513702.938919999</v>
      </c>
      <c r="H754" s="2">
        <f t="shared" si="11"/>
        <v>0.17999999970197678</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803547</v>
      </c>
      <c r="D756" s="1">
        <f>'PR-RAS'!E763</f>
        <v>359010</v>
      </c>
      <c r="E756" s="1">
        <v>0</v>
      </c>
      <c r="F756" s="1">
        <v>0</v>
      </c>
      <c r="G756" s="2">
        <f t="shared" si="10"/>
        <v>1148783.085</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309</v>
      </c>
      <c r="D757" s="1">
        <f>'PR-RAS'!E764</f>
        <v>0</v>
      </c>
      <c r="E757" s="1">
        <v>0</v>
      </c>
      <c r="F757" s="1">
        <v>0</v>
      </c>
      <c r="G757" s="2">
        <f t="shared" si="10"/>
        <v>233.60400000000001</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1491300</v>
      </c>
      <c r="D766" s="1">
        <f>'PR-RAS'!E773</f>
        <v>0</v>
      </c>
      <c r="E766" s="1">
        <v>0</v>
      </c>
      <c r="F766" s="1">
        <v>0</v>
      </c>
      <c r="G766" s="2">
        <f t="shared" si="10"/>
        <v>1140844.5</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17767</v>
      </c>
      <c r="D783" s="1">
        <f>'PR-RAS'!E790</f>
        <v>0</v>
      </c>
      <c r="E783" s="1">
        <v>0</v>
      </c>
      <c r="F783" s="1">
        <v>0</v>
      </c>
      <c r="G783" s="2">
        <f t="shared" si="10"/>
        <v>13893.794</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428957</v>
      </c>
      <c r="D785" s="1">
        <f>'PR-RAS'!E792</f>
        <v>33155.199999999997</v>
      </c>
      <c r="E785" s="1">
        <v>0</v>
      </c>
      <c r="F785" s="1">
        <v>0</v>
      </c>
      <c r="G785" s="2">
        <f t="shared" si="10"/>
        <v>388289.64160000003</v>
      </c>
      <c r="H785" s="2">
        <f t="shared" si="11"/>
        <v>0.19999999999708962</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53044.63</v>
      </c>
      <c r="E791" s="1">
        <v>0</v>
      </c>
      <c r="F791" s="1">
        <v>0</v>
      </c>
      <c r="G791" s="2">
        <f t="shared" si="10"/>
        <v>83810.515400000004</v>
      </c>
      <c r="H791" s="2">
        <f t="shared" si="11"/>
        <v>0.37000000000261934</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81996200</v>
      </c>
      <c r="D809" s="1">
        <f>'PR-RAS'!E816</f>
        <v>79770750</v>
      </c>
      <c r="E809" s="1">
        <v>0</v>
      </c>
      <c r="F809" s="1">
        <v>0</v>
      </c>
      <c r="G809" s="2">
        <f t="shared" si="10"/>
        <v>195162461.60000002</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58041910</v>
      </c>
      <c r="D811" s="1">
        <f>'PR-RAS'!E818</f>
        <v>61576350</v>
      </c>
      <c r="E811" s="1">
        <v>0</v>
      </c>
      <c r="F811" s="1">
        <v>0</v>
      </c>
      <c r="G811" s="2">
        <f t="shared" si="18"/>
        <v>146767634.10000002</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34329646</v>
      </c>
      <c r="D812" s="1">
        <f>'PR-RAS'!E819</f>
        <v>37237211.479999997</v>
      </c>
      <c r="E812" s="1">
        <v>0</v>
      </c>
      <c r="F812" s="1">
        <v>0</v>
      </c>
      <c r="G812" s="2">
        <f t="shared" si="18"/>
        <v>88240099.92656</v>
      </c>
      <c r="H812" s="2">
        <f t="shared" si="19"/>
        <v>0.47999999672174454</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511627361</v>
      </c>
      <c r="D816" s="1">
        <f>'PR-RAS'!E823</f>
        <v>524595204.23000002</v>
      </c>
      <c r="E816" s="1">
        <v>0</v>
      </c>
      <c r="F816" s="1">
        <v>0</v>
      </c>
      <c r="G816" s="2">
        <f t="shared" si="18"/>
        <v>1272066482.1099</v>
      </c>
      <c r="H816" s="2">
        <f t="shared" si="19"/>
        <v>0.23000001907348633</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92226023</v>
      </c>
      <c r="D817" s="1">
        <f>'PR-RAS'!E824</f>
        <v>83913675.469999999</v>
      </c>
      <c r="E817" s="1">
        <v>0</v>
      </c>
      <c r="F817" s="1">
        <v>0</v>
      </c>
      <c r="G817" s="2">
        <f t="shared" si="18"/>
        <v>212203553.13503999</v>
      </c>
      <c r="H817" s="2">
        <f t="shared" si="19"/>
        <v>0.4699999988079071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4336278</v>
      </c>
      <c r="D818" s="1">
        <f>'PR-RAS'!E825</f>
        <v>4119474.96</v>
      </c>
      <c r="E818" s="1">
        <v>0</v>
      </c>
      <c r="F818" s="1">
        <v>0</v>
      </c>
      <c r="G818" s="2">
        <f t="shared" si="18"/>
        <v>10273961.21064</v>
      </c>
      <c r="H818" s="2">
        <f t="shared" si="19"/>
        <v>4.0000000037252903E-2</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9234995</v>
      </c>
      <c r="D819" s="1">
        <f>'PR-RAS'!E826</f>
        <v>8219969.9800000004</v>
      </c>
      <c r="E819" s="1">
        <v>0</v>
      </c>
      <c r="F819" s="1">
        <v>0</v>
      </c>
      <c r="G819" s="2">
        <f t="shared" si="18"/>
        <v>21002096.797279999</v>
      </c>
      <c r="H819" s="2">
        <f t="shared" si="19"/>
        <v>1.9999999552965164E-2</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92547228</v>
      </c>
      <c r="D821" s="1">
        <f>'PR-RAS'!E828</f>
        <v>67396808.629999995</v>
      </c>
      <c r="E821" s="1">
        <v>0</v>
      </c>
      <c r="F821" s="1">
        <v>0</v>
      </c>
      <c r="G821" s="2">
        <f t="shared" si="18"/>
        <v>186419493.11319998</v>
      </c>
      <c r="H821" s="2">
        <f t="shared" si="19"/>
        <v>0.37000000476837158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60000</v>
      </c>
      <c r="D822" s="1">
        <f>'PR-RAS'!E829</f>
        <v>0</v>
      </c>
      <c r="E822" s="1">
        <v>0</v>
      </c>
      <c r="F822" s="1">
        <v>0</v>
      </c>
      <c r="G822" s="2">
        <f t="shared" si="18"/>
        <v>49260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351579530</v>
      </c>
      <c r="D823" s="1">
        <f>'PR-RAS'!E830</f>
        <v>267427010.13999999</v>
      </c>
      <c r="E823" s="1">
        <v>0</v>
      </c>
      <c r="F823" s="1">
        <v>0</v>
      </c>
      <c r="G823" s="2">
        <f t="shared" si="18"/>
        <v>728648378.3301599</v>
      </c>
      <c r="H823" s="2">
        <f t="shared" si="19"/>
        <v>0.13999998569488525</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28486895.039999999</v>
      </c>
      <c r="E834" s="1">
        <v>0</v>
      </c>
      <c r="F834" s="1">
        <v>0</v>
      </c>
      <c r="G834" s="2">
        <f t="shared" si="18"/>
        <v>47459167.136639997</v>
      </c>
      <c r="H834" s="2">
        <f t="shared" si="19"/>
        <v>3.9999999105930328E-2</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364982</v>
      </c>
      <c r="D839" s="1">
        <f>'PR-RAS'!E846</f>
        <v>202005.15</v>
      </c>
      <c r="E839" s="1">
        <v>0</v>
      </c>
      <c r="F839" s="1">
        <v>0</v>
      </c>
      <c r="G839" s="2">
        <f t="shared" si="18"/>
        <v>644415.54740000004</v>
      </c>
      <c r="H839" s="2">
        <f t="shared" si="19"/>
        <v>0.14999999999417923</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400000</v>
      </c>
      <c r="E843" s="1">
        <v>0</v>
      </c>
      <c r="F843" s="1">
        <v>0</v>
      </c>
      <c r="G843" s="2">
        <f t="shared" si="18"/>
        <v>673600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34239771</v>
      </c>
      <c r="D872" s="1">
        <f>'PR-RAS'!E879</f>
        <v>8861456.1799999997</v>
      </c>
      <c r="E872" s="1">
        <v>0</v>
      </c>
      <c r="F872" s="1">
        <v>0</v>
      </c>
      <c r="G872" s="2">
        <f t="shared" si="18"/>
        <v>45259497.206560001</v>
      </c>
      <c r="H872" s="2">
        <f t="shared" si="19"/>
        <v>0.17999999970197678</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400000000</v>
      </c>
      <c r="D878" s="1">
        <f>'PR-RAS'!E885</f>
        <v>0</v>
      </c>
      <c r="E878" s="1">
        <v>0</v>
      </c>
      <c r="F878" s="1">
        <v>0</v>
      </c>
      <c r="G878" s="2">
        <f t="shared" si="18"/>
        <v>350800000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326500000</v>
      </c>
      <c r="D879" s="1">
        <f>'PR-RAS'!E886</f>
        <v>300000000</v>
      </c>
      <c r="E879" s="1">
        <v>0</v>
      </c>
      <c r="F879" s="1">
        <v>0</v>
      </c>
      <c r="G879" s="2">
        <f t="shared" si="18"/>
        <v>813467000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157000000</v>
      </c>
      <c r="D894" s="1">
        <f>'PR-RAS'!E901</f>
        <v>0</v>
      </c>
      <c r="E894" s="1">
        <v>0</v>
      </c>
      <c r="F894" s="1">
        <v>0</v>
      </c>
      <c r="G894" s="2">
        <f t="shared" si="18"/>
        <v>140201000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493921.23</v>
      </c>
      <c r="E912" s="1">
        <v>0</v>
      </c>
      <c r="F912" s="1">
        <v>0</v>
      </c>
      <c r="G912" s="2">
        <f t="shared" si="18"/>
        <v>899924.48106000002</v>
      </c>
      <c r="H912" s="2">
        <f t="shared" si="19"/>
        <v>0.22999999998137355</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30576031.23</v>
      </c>
      <c r="E945" s="1">
        <v>0</v>
      </c>
      <c r="F945" s="1">
        <v>0</v>
      </c>
      <c r="G945" s="2">
        <f t="shared" si="18"/>
        <v>57727546.962239996</v>
      </c>
      <c r="H945" s="2">
        <f t="shared" si="19"/>
        <v>0.23000000044703484</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1094469</v>
      </c>
      <c r="D946" s="1">
        <f>'PR-RAS'!E953</f>
        <v>400000000</v>
      </c>
      <c r="E946" s="1">
        <v>0</v>
      </c>
      <c r="F946" s="1">
        <v>0</v>
      </c>
      <c r="G946" s="2">
        <f t="shared" si="18"/>
        <v>757034273.20499992</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352987501</v>
      </c>
      <c r="D947" s="1">
        <f>'PR-RAS'!E954</f>
        <v>365943751.86000001</v>
      </c>
      <c r="E947" s="1">
        <v>0</v>
      </c>
      <c r="F947" s="1">
        <v>0</v>
      </c>
      <c r="G947" s="2">
        <f t="shared" si="18"/>
        <v>1026291754.46512</v>
      </c>
      <c r="H947" s="2">
        <f t="shared" si="19"/>
        <v>0.13999998569488525</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6091662</v>
      </c>
      <c r="D961" s="1">
        <f>'PR-RAS'!E968</f>
        <v>303376466.47000003</v>
      </c>
      <c r="E961" s="1">
        <v>0</v>
      </c>
      <c r="F961" s="1">
        <v>0</v>
      </c>
      <c r="G961" s="2">
        <f t="shared" si="18"/>
        <v>588330811.14240003</v>
      </c>
      <c r="H961" s="2">
        <f t="shared" si="19"/>
        <v>0.47000002861022949</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578912475</v>
      </c>
      <c r="D979" s="1">
        <f>'PR-RAS'!E988</f>
        <v>301876172.86000001</v>
      </c>
      <c r="E979" s="1">
        <v>0</v>
      </c>
      <c r="F979" s="1">
        <v>0</v>
      </c>
      <c r="G979" s="2">
        <f t="shared" si="18"/>
        <v>1156646194.66416</v>
      </c>
      <c r="H979" s="2">
        <f t="shared" si="19"/>
        <v>0.13999998569488525</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19915968604</v>
      </c>
      <c r="D984" s="6">
        <f>BILANCA!E6</f>
        <v>21594437348.41</v>
      </c>
      <c r="E984" s="6">
        <v>0</v>
      </c>
      <c r="F984" s="6">
        <v>0</v>
      </c>
      <c r="G984" s="7">
        <f t="shared" ref="G984:G1241" si="22">B984/1000*C984+B984/500*D984</f>
        <v>63104843.30082</v>
      </c>
      <c r="H984" s="7">
        <f t="shared" si="19"/>
        <v>0.40999984741210938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14858130347</v>
      </c>
      <c r="D985" s="1">
        <f>BILANCA!E7</f>
        <v>16329784810.360001</v>
      </c>
      <c r="E985" s="1">
        <v>0</v>
      </c>
      <c r="F985" s="1">
        <v>0</v>
      </c>
      <c r="G985" s="2">
        <f t="shared" si="22"/>
        <v>95035399.935440004</v>
      </c>
      <c r="H985" s="2">
        <f t="shared" si="19"/>
        <v>0.3600006103515625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1478894972</v>
      </c>
      <c r="D986" s="1">
        <f>BILANCA!E8</f>
        <v>1680367799.25</v>
      </c>
      <c r="E986" s="1">
        <v>0</v>
      </c>
      <c r="F986" s="1">
        <v>0</v>
      </c>
      <c r="G986" s="2">
        <f t="shared" si="22"/>
        <v>14518891.7115</v>
      </c>
      <c r="H986" s="2">
        <f t="shared" si="19"/>
        <v>0.25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1384692454</v>
      </c>
      <c r="D987" s="1">
        <f>BILANCA!E9</f>
        <v>1590028237.0599999</v>
      </c>
      <c r="E987" s="1">
        <v>0</v>
      </c>
      <c r="F987" s="1">
        <v>0</v>
      </c>
      <c r="G987" s="2">
        <f t="shared" si="22"/>
        <v>18258995.712480001</v>
      </c>
      <c r="H987" s="2">
        <f t="shared" si="19"/>
        <v>5.9999942779541016E-2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219188981</v>
      </c>
      <c r="D988" s="1">
        <f>BILANCA!E10</f>
        <v>229356159.66999999</v>
      </c>
      <c r="E988" s="1">
        <v>0</v>
      </c>
      <c r="F988" s="1">
        <v>0</v>
      </c>
      <c r="G988" s="2">
        <f t="shared" si="22"/>
        <v>3389506.5016999999</v>
      </c>
      <c r="H988" s="2">
        <f t="shared" si="19"/>
        <v>0.33000001311302185</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124986463</v>
      </c>
      <c r="D989" s="1">
        <f>BILANCA!E11</f>
        <v>139016597.47999999</v>
      </c>
      <c r="E989" s="1">
        <v>0</v>
      </c>
      <c r="F989" s="1">
        <v>0</v>
      </c>
      <c r="G989" s="2">
        <f t="shared" si="22"/>
        <v>2418117.9477599999</v>
      </c>
      <c r="H989" s="2">
        <f t="shared" si="19"/>
        <v>0.47999998927116394</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6538016220</v>
      </c>
      <c r="D990" s="1">
        <f>BILANCA!E12</f>
        <v>7962104229.1499996</v>
      </c>
      <c r="E990" s="1">
        <v>0</v>
      </c>
      <c r="F990" s="1">
        <v>0</v>
      </c>
      <c r="G990" s="2">
        <f t="shared" si="22"/>
        <v>157235572.74809998</v>
      </c>
      <c r="H990" s="2">
        <f t="shared" si="19"/>
        <v>0.14999961853027344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6436443194</v>
      </c>
      <c r="D991" s="1">
        <f>BILANCA!E13</f>
        <v>7881346193.4599991</v>
      </c>
      <c r="E991" s="1">
        <v>0</v>
      </c>
      <c r="F991" s="1">
        <v>0</v>
      </c>
      <c r="G991" s="2">
        <f t="shared" si="22"/>
        <v>177593084.64735997</v>
      </c>
      <c r="H991" s="2">
        <f t="shared" si="19"/>
        <v>0.45999908447265625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1340022902</v>
      </c>
      <c r="D992" s="1">
        <f>BILANCA!E14</f>
        <v>1338727116.04</v>
      </c>
      <c r="E992" s="1">
        <v>0</v>
      </c>
      <c r="F992" s="1">
        <v>0</v>
      </c>
      <c r="G992" s="2">
        <f t="shared" si="22"/>
        <v>36157294.206719995</v>
      </c>
      <c r="H992" s="2">
        <f t="shared" si="19"/>
        <v>3.9999961853027344E-2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5674033458</v>
      </c>
      <c r="D993" s="1">
        <f>BILANCA!E15</f>
        <v>7288340488.2799997</v>
      </c>
      <c r="E993" s="1">
        <v>0</v>
      </c>
      <c r="F993" s="1">
        <v>0</v>
      </c>
      <c r="G993" s="2">
        <f t="shared" si="22"/>
        <v>202507144.34560001</v>
      </c>
      <c r="H993" s="2">
        <f t="shared" si="19"/>
        <v>0.27999973297119141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825408733</v>
      </c>
      <c r="D994" s="1">
        <f>BILANCA!E16</f>
        <v>825408733.39999998</v>
      </c>
      <c r="E994" s="1">
        <v>0</v>
      </c>
      <c r="F994" s="1">
        <v>0</v>
      </c>
      <c r="G994" s="2">
        <f t="shared" si="22"/>
        <v>27238488.197799996</v>
      </c>
      <c r="H994" s="2">
        <f t="shared" si="19"/>
        <v>0.39999997615814209</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431117888</v>
      </c>
      <c r="D995" s="1">
        <f>BILANCA!E17</f>
        <v>467617930.57999998</v>
      </c>
      <c r="E995" s="1">
        <v>0</v>
      </c>
      <c r="F995" s="1">
        <v>0</v>
      </c>
      <c r="G995" s="2">
        <f t="shared" si="22"/>
        <v>16396244.989920001</v>
      </c>
      <c r="H995" s="2">
        <f t="shared" si="19"/>
        <v>0.42000001668930054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1834139787</v>
      </c>
      <c r="D996" s="1">
        <f>BILANCA!E18</f>
        <v>2038748074.8399999</v>
      </c>
      <c r="E996" s="1">
        <v>0</v>
      </c>
      <c r="F996" s="1">
        <v>0</v>
      </c>
      <c r="G996" s="2">
        <f t="shared" si="22"/>
        <v>76851267.176839992</v>
      </c>
      <c r="H996" s="2">
        <f t="shared" si="19"/>
        <v>0.16000008583068848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83758117</v>
      </c>
      <c r="D997" s="1">
        <f>BILANCA!E19</f>
        <v>64744523.269999981</v>
      </c>
      <c r="E997" s="1">
        <v>0</v>
      </c>
      <c r="F997" s="1">
        <v>0</v>
      </c>
      <c r="G997" s="2">
        <f t="shared" si="22"/>
        <v>2985460.2895599995</v>
      </c>
      <c r="H997" s="2">
        <f t="shared" si="19"/>
        <v>0.26999998092651367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195434535</v>
      </c>
      <c r="D998" s="1">
        <f>BILANCA!E20</f>
        <v>199292136.55000001</v>
      </c>
      <c r="E998" s="1">
        <v>0</v>
      </c>
      <c r="F998" s="1">
        <v>0</v>
      </c>
      <c r="G998" s="2">
        <f t="shared" si="22"/>
        <v>8910282.1215000004</v>
      </c>
      <c r="H998" s="2">
        <f t="shared" si="19"/>
        <v>0.44999998807907104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31339160</v>
      </c>
      <c r="D999" s="1">
        <f>BILANCA!E21</f>
        <v>30294958.5</v>
      </c>
      <c r="E999" s="1">
        <v>0</v>
      </c>
      <c r="F999" s="1">
        <v>0</v>
      </c>
      <c r="G999" s="2">
        <f t="shared" si="22"/>
        <v>1470865.2320000001</v>
      </c>
      <c r="H999" s="2">
        <f t="shared" si="19"/>
        <v>0.5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15028617</v>
      </c>
      <c r="D1000" s="1">
        <f>BILANCA!E22</f>
        <v>15189210.640000001</v>
      </c>
      <c r="E1000" s="1">
        <v>0</v>
      </c>
      <c r="F1000" s="1">
        <v>0</v>
      </c>
      <c r="G1000" s="2">
        <f t="shared" si="22"/>
        <v>771919.65076000011</v>
      </c>
      <c r="H1000" s="2">
        <f t="shared" si="19"/>
        <v>0.35999999940395355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346534</v>
      </c>
      <c r="D1001" s="1">
        <f>BILANCA!E23</f>
        <v>346534.07</v>
      </c>
      <c r="E1001" s="1">
        <v>0</v>
      </c>
      <c r="F1001" s="1">
        <v>0</v>
      </c>
      <c r="G1001" s="2">
        <f t="shared" si="22"/>
        <v>18712.838519999998</v>
      </c>
      <c r="H1001" s="2">
        <f t="shared" si="19"/>
        <v>7.0000000006984919E-2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4971055</v>
      </c>
      <c r="D1002" s="1">
        <f>BILANCA!E24</f>
        <v>4980827.8099999996</v>
      </c>
      <c r="E1002" s="1">
        <v>0</v>
      </c>
      <c r="F1002" s="1">
        <v>0</v>
      </c>
      <c r="G1002" s="2">
        <f t="shared" si="22"/>
        <v>283721.50177999999</v>
      </c>
      <c r="H1002" s="2">
        <f t="shared" si="19"/>
        <v>0.19000000040978193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237060</v>
      </c>
      <c r="D1003" s="1">
        <f>BILANCA!E25</f>
        <v>237059.67</v>
      </c>
      <c r="E1003" s="1">
        <v>0</v>
      </c>
      <c r="F1003" s="1">
        <v>0</v>
      </c>
      <c r="G1003" s="2">
        <f t="shared" si="22"/>
        <v>14223.586800000001</v>
      </c>
      <c r="H1003" s="2">
        <f t="shared" si="19"/>
        <v>0.32999999998719431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66649340</v>
      </c>
      <c r="D1004" s="1">
        <f>BILANCA!E26</f>
        <v>66658055.979999997</v>
      </c>
      <c r="E1004" s="1">
        <v>0</v>
      </c>
      <c r="F1004" s="1">
        <v>0</v>
      </c>
      <c r="G1004" s="2">
        <f t="shared" si="22"/>
        <v>4199274.4911599997</v>
      </c>
      <c r="H1004" s="2">
        <f t="shared" si="19"/>
        <v>2.0000003278255463E-2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230248184</v>
      </c>
      <c r="D1006" s="1">
        <f>BILANCA!E28</f>
        <v>252254259.94999999</v>
      </c>
      <c r="E1006" s="1">
        <v>0</v>
      </c>
      <c r="F1006" s="1">
        <v>0</v>
      </c>
      <c r="G1006" s="2">
        <f t="shared" si="22"/>
        <v>16899404.1897</v>
      </c>
      <c r="H1006" s="2">
        <f t="shared" si="19"/>
        <v>5.0000011920928955E-2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6587037</v>
      </c>
      <c r="D1007" s="1">
        <f>BILANCA!E29</f>
        <v>5554774.950000003</v>
      </c>
      <c r="E1007" s="1">
        <v>0</v>
      </c>
      <c r="F1007" s="1">
        <v>0</v>
      </c>
      <c r="G1007" s="2">
        <f t="shared" si="22"/>
        <v>424718.08560000011</v>
      </c>
      <c r="H1007" s="2">
        <f t="shared" si="19"/>
        <v>4.9999997019767761E-2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109775525</v>
      </c>
      <c r="D1008" s="1">
        <f>BILANCA!E30</f>
        <v>109773525.41</v>
      </c>
      <c r="E1008" s="1">
        <v>0</v>
      </c>
      <c r="F1008" s="1">
        <v>0</v>
      </c>
      <c r="G1008" s="2">
        <f t="shared" si="22"/>
        <v>8233064.3955000006</v>
      </c>
      <c r="H1008" s="2">
        <f t="shared" si="19"/>
        <v>0.40999999642372131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103188488</v>
      </c>
      <c r="D1012" s="1">
        <f>BILANCA!E34</f>
        <v>104218750.45999999</v>
      </c>
      <c r="E1012" s="1">
        <v>0</v>
      </c>
      <c r="F1012" s="1">
        <v>0</v>
      </c>
      <c r="G1012" s="2">
        <f t="shared" si="22"/>
        <v>9037153.6786800008</v>
      </c>
      <c r="H1012" s="2">
        <f t="shared" si="19"/>
        <v>0.45999999344348907</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2015569</v>
      </c>
      <c r="D1013" s="1">
        <f>BILANCA!E35</f>
        <v>2015569.17</v>
      </c>
      <c r="E1013" s="1">
        <v>0</v>
      </c>
      <c r="F1013" s="1">
        <v>0</v>
      </c>
      <c r="G1013" s="2">
        <f t="shared" si="22"/>
        <v>181401.22019999998</v>
      </c>
      <c r="H1013" s="2">
        <f t="shared" si="19"/>
        <v>0.16999999992549419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2015569</v>
      </c>
      <c r="D1015" s="1">
        <f>BILANCA!E37</f>
        <v>2015569.17</v>
      </c>
      <c r="E1015" s="1">
        <v>0</v>
      </c>
      <c r="F1015" s="1">
        <v>0</v>
      </c>
      <c r="G1015" s="2">
        <f t="shared" si="22"/>
        <v>193494.63488</v>
      </c>
      <c r="H1015" s="2">
        <f t="shared" si="19"/>
        <v>0.16999999992549419</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9212303</v>
      </c>
      <c r="D1023" s="1">
        <f>BILANCA!E45</f>
        <v>8443168.3000000119</v>
      </c>
      <c r="E1023" s="1">
        <v>0</v>
      </c>
      <c r="F1023" s="1">
        <v>0</v>
      </c>
      <c r="G1023" s="2">
        <f t="shared" si="22"/>
        <v>1043945.584000001</v>
      </c>
      <c r="H1023" s="2">
        <f t="shared" si="19"/>
        <v>0.30000001192092896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62683856</v>
      </c>
      <c r="D1025" s="1">
        <f>BILANCA!E47</f>
        <v>65398917.439999998</v>
      </c>
      <c r="E1025" s="1">
        <v>0</v>
      </c>
      <c r="F1025" s="1">
        <v>0</v>
      </c>
      <c r="G1025" s="2">
        <f t="shared" si="22"/>
        <v>8126231.0169600006</v>
      </c>
      <c r="H1025" s="2">
        <f t="shared" si="19"/>
        <v>0.43999999761581421</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118906758</v>
      </c>
      <c r="D1026" s="1">
        <f>BILANCA!E48</f>
        <v>119094419.23</v>
      </c>
      <c r="E1026" s="1">
        <v>0</v>
      </c>
      <c r="F1026" s="1">
        <v>0</v>
      </c>
      <c r="G1026" s="2">
        <f t="shared" si="22"/>
        <v>15355110.647779997</v>
      </c>
      <c r="H1026" s="2">
        <f t="shared" si="19"/>
        <v>0.23000000417232513</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172378311</v>
      </c>
      <c r="D1028" s="1">
        <f>BILANCA!E50</f>
        <v>176050168.37</v>
      </c>
      <c r="E1028" s="1">
        <v>0</v>
      </c>
      <c r="F1028" s="1">
        <v>0</v>
      </c>
      <c r="G1028" s="2">
        <f t="shared" si="22"/>
        <v>23601539.1483</v>
      </c>
      <c r="H1028" s="2">
        <f t="shared" si="19"/>
        <v>0.37000000476837158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5212675</v>
      </c>
      <c r="D1029" s="1">
        <f>BILANCA!E51</f>
        <v>5212675.12</v>
      </c>
      <c r="E1029" s="1">
        <v>0</v>
      </c>
      <c r="F1029" s="1">
        <v>0</v>
      </c>
      <c r="G1029" s="2">
        <f t="shared" si="22"/>
        <v>719349.16103999992</v>
      </c>
      <c r="H1029" s="2">
        <f t="shared" si="19"/>
        <v>0.12000000011175871</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7011938</v>
      </c>
      <c r="D1032" s="1">
        <f>BILANCA!E54</f>
        <v>7141915.1900000004</v>
      </c>
      <c r="E1032" s="1">
        <v>0</v>
      </c>
      <c r="F1032" s="1">
        <v>0</v>
      </c>
      <c r="G1032" s="2">
        <f t="shared" si="22"/>
        <v>1043492.65062</v>
      </c>
      <c r="H1032" s="2">
        <f t="shared" si="19"/>
        <v>0.19000000040978193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7011938</v>
      </c>
      <c r="D1033" s="1">
        <f>BILANCA!E55</f>
        <v>7141915.1900000004</v>
      </c>
      <c r="E1033" s="1">
        <v>0</v>
      </c>
      <c r="F1033" s="1">
        <v>0</v>
      </c>
      <c r="G1033" s="2">
        <f t="shared" si="22"/>
        <v>1064788.4190000002</v>
      </c>
      <c r="H1033" s="2">
        <f t="shared" si="19"/>
        <v>0.19000000040978193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6822354028</v>
      </c>
      <c r="D1034" s="1">
        <f>BILANCA!E56</f>
        <v>6654999993.1099997</v>
      </c>
      <c r="E1034" s="1">
        <v>0</v>
      </c>
      <c r="F1034" s="1">
        <v>0</v>
      </c>
      <c r="G1034" s="2">
        <f t="shared" si="22"/>
        <v>1026750054.7252198</v>
      </c>
      <c r="H1034" s="2">
        <f t="shared" si="19"/>
        <v>0.10999965667724609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6814203181</v>
      </c>
      <c r="D1035" s="1">
        <f>BILANCA!E57</f>
        <v>6645693073.8999996</v>
      </c>
      <c r="E1035" s="1">
        <v>0</v>
      </c>
      <c r="F1035" s="1">
        <v>0</v>
      </c>
      <c r="G1035" s="2">
        <f t="shared" si="22"/>
        <v>1045490645.0976</v>
      </c>
      <c r="H1035" s="2">
        <f t="shared" si="19"/>
        <v>0.10000038146972656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5926663</v>
      </c>
      <c r="D1036" s="1">
        <f>BILANCA!E58</f>
        <v>7082735.5</v>
      </c>
      <c r="E1036" s="1">
        <v>0</v>
      </c>
      <c r="F1036" s="1">
        <v>0</v>
      </c>
      <c r="G1036" s="2">
        <f t="shared" si="22"/>
        <v>1064883.102</v>
      </c>
      <c r="H1036" s="2">
        <f t="shared" si="19"/>
        <v>0.5</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2224184</v>
      </c>
      <c r="D1040" s="1">
        <f>BILANCA!E62</f>
        <v>2224183.71</v>
      </c>
      <c r="E1040" s="1">
        <v>0</v>
      </c>
      <c r="F1040" s="1">
        <v>0</v>
      </c>
      <c r="G1040" s="2">
        <f t="shared" si="22"/>
        <v>380335.43093999999</v>
      </c>
      <c r="H1040" s="2">
        <f t="shared" si="19"/>
        <v>0.2900000000372529</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13652452</v>
      </c>
      <c r="D1041" s="1">
        <f>BILANCA!E63</f>
        <v>27100113.73</v>
      </c>
      <c r="E1041" s="1">
        <v>0</v>
      </c>
      <c r="F1041" s="1">
        <v>0</v>
      </c>
      <c r="G1041" s="2">
        <f t="shared" si="22"/>
        <v>3935455.4086800003</v>
      </c>
      <c r="H1041" s="2">
        <f t="shared" si="19"/>
        <v>0.26999999955296516</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13652452</v>
      </c>
      <c r="D1042" s="1">
        <f>BILANCA!E64</f>
        <v>27100113.73</v>
      </c>
      <c r="E1042" s="1">
        <v>0</v>
      </c>
      <c r="F1042" s="1">
        <v>0</v>
      </c>
      <c r="G1042" s="2">
        <f t="shared" si="22"/>
        <v>4003308.0881400001</v>
      </c>
      <c r="H1042" s="2">
        <f t="shared" si="19"/>
        <v>0.26999999955296516</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5057838257</v>
      </c>
      <c r="D1046" s="1">
        <f>BILANCA!E68</f>
        <v>5264652538.0499992</v>
      </c>
      <c r="E1046" s="1">
        <v>0</v>
      </c>
      <c r="F1046" s="1">
        <v>0</v>
      </c>
      <c r="G1046" s="2">
        <f t="shared" si="22"/>
        <v>981990029.98529994</v>
      </c>
      <c r="H1046" s="2">
        <f t="shared" si="19"/>
        <v>4.9999237060546875E-2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86872994</v>
      </c>
      <c r="D1047" s="1">
        <f>BILANCA!E69</f>
        <v>324466583.81999999</v>
      </c>
      <c r="E1047" s="1">
        <v>0</v>
      </c>
      <c r="F1047" s="1">
        <v>0</v>
      </c>
      <c r="G1047" s="2">
        <f t="shared" si="22"/>
        <v>47091594.344960004</v>
      </c>
      <c r="H1047" s="2">
        <f t="shared" si="19"/>
        <v>0.18000000715255737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67945139</v>
      </c>
      <c r="D1048" s="1">
        <f>BILANCA!E70</f>
        <v>280350595.49000001</v>
      </c>
      <c r="E1048" s="1">
        <v>0</v>
      </c>
      <c r="F1048" s="1">
        <v>0</v>
      </c>
      <c r="G1048" s="2">
        <f t="shared" si="22"/>
        <v>40862011.448699996</v>
      </c>
      <c r="H1048" s="2">
        <f t="shared" si="19"/>
        <v>0.49000000953674316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67945139</v>
      </c>
      <c r="D1050" s="1">
        <f>BILANCA!E72</f>
        <v>280350595.49000001</v>
      </c>
      <c r="E1050" s="1">
        <v>0</v>
      </c>
      <c r="F1050" s="1">
        <v>0</v>
      </c>
      <c r="G1050" s="2">
        <f t="shared" si="22"/>
        <v>42119304.108660005</v>
      </c>
      <c r="H1050" s="2">
        <f t="shared" si="19"/>
        <v>0.49000000953674316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18927855</v>
      </c>
      <c r="D1053" s="1">
        <f>BILANCA!E75</f>
        <v>44115988.329999998</v>
      </c>
      <c r="E1053" s="1">
        <v>0</v>
      </c>
      <c r="F1053" s="1">
        <v>0</v>
      </c>
      <c r="G1053" s="2">
        <f t="shared" si="22"/>
        <v>7501188.2161999997</v>
      </c>
      <c r="H1053" s="2">
        <f t="shared" si="19"/>
        <v>0.32999999821186066</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27733579</v>
      </c>
      <c r="D1056" s="1">
        <f>BILANCA!E78</f>
        <v>31939316.759999998</v>
      </c>
      <c r="E1056" s="1">
        <v>0</v>
      </c>
      <c r="F1056" s="1">
        <v>0</v>
      </c>
      <c r="G1056" s="2">
        <f t="shared" si="22"/>
        <v>6687691.5139599992</v>
      </c>
      <c r="H1056" s="2">
        <f t="shared" si="19"/>
        <v>0.24000000208616257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6062020</v>
      </c>
      <c r="D1057" s="1">
        <f>BILANCA!E79</f>
        <v>6062019.5700000003</v>
      </c>
      <c r="E1057" s="1">
        <v>0</v>
      </c>
      <c r="F1057" s="1">
        <v>0</v>
      </c>
      <c r="G1057" s="2">
        <f t="shared" si="22"/>
        <v>1345768.3763600001</v>
      </c>
      <c r="H1057" s="2">
        <f t="shared" si="19"/>
        <v>0.42999999970197678</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6062020</v>
      </c>
      <c r="D1058" s="1">
        <f>BILANCA!E80</f>
        <v>6062019.5700000003</v>
      </c>
      <c r="E1058" s="1">
        <v>0</v>
      </c>
      <c r="F1058" s="1">
        <v>0</v>
      </c>
      <c r="G1058" s="2">
        <f t="shared" si="22"/>
        <v>1363954.4355000001</v>
      </c>
      <c r="H1058" s="2">
        <f t="shared" si="19"/>
        <v>0.42999999970197678</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156919</v>
      </c>
      <c r="D1061" s="1">
        <f>BILANCA!E83</f>
        <v>150827.20000000001</v>
      </c>
      <c r="E1061" s="1">
        <v>0</v>
      </c>
      <c r="F1061" s="1">
        <v>0</v>
      </c>
      <c r="G1061" s="2">
        <f t="shared" si="22"/>
        <v>35768.725200000001</v>
      </c>
      <c r="H1061" s="2">
        <f t="shared" si="19"/>
        <v>0.20000000001164153</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59704</v>
      </c>
      <c r="D1062" s="1">
        <f>BILANCA!E84</f>
        <v>7953.01</v>
      </c>
      <c r="E1062" s="1">
        <v>0</v>
      </c>
      <c r="F1062" s="1">
        <v>0</v>
      </c>
      <c r="G1062" s="2">
        <f t="shared" si="22"/>
        <v>5973.1915799999997</v>
      </c>
      <c r="H1062" s="2">
        <f t="shared" si="19"/>
        <v>1.0000000000218279E-2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133070</v>
      </c>
      <c r="D1063" s="1">
        <f>BILANCA!E85</f>
        <v>133082.17000000001</v>
      </c>
      <c r="E1063" s="1">
        <v>0</v>
      </c>
      <c r="F1063" s="1">
        <v>0</v>
      </c>
      <c r="G1063" s="2">
        <f t="shared" si="22"/>
        <v>31938.747200000005</v>
      </c>
      <c r="H1063" s="2">
        <f t="shared" si="19"/>
        <v>0.17000000001280569</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21588006</v>
      </c>
      <c r="D1064" s="1">
        <f>BILANCA!E86</f>
        <v>25851599.149999999</v>
      </c>
      <c r="E1064" s="1">
        <v>0</v>
      </c>
      <c r="F1064" s="1">
        <v>0</v>
      </c>
      <c r="G1064" s="2">
        <f t="shared" si="22"/>
        <v>5936587.5482999999</v>
      </c>
      <c r="H1064" s="2">
        <f t="shared" si="19"/>
        <v>0.14999999850988388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2180106</v>
      </c>
      <c r="D1065" s="1">
        <f>BILANCA!E87</f>
        <v>2070696.1399999997</v>
      </c>
      <c r="E1065" s="1">
        <v>0</v>
      </c>
      <c r="F1065" s="1">
        <v>0</v>
      </c>
      <c r="G1065" s="2">
        <f t="shared" si="22"/>
        <v>518362.85895999998</v>
      </c>
      <c r="H1065" s="2">
        <f t="shared" si="19"/>
        <v>0.13999999966472387</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10486247</v>
      </c>
      <c r="D1066" s="1">
        <f>BILANCA!E88</f>
        <v>10376836.76</v>
      </c>
      <c r="E1066" s="1">
        <v>0</v>
      </c>
      <c r="F1066" s="1">
        <v>0</v>
      </c>
      <c r="G1066" s="2">
        <f t="shared" si="22"/>
        <v>2592913.4031600002</v>
      </c>
      <c r="H1066" s="2">
        <f t="shared" si="19"/>
        <v>0.24000000022351742</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1781015</v>
      </c>
      <c r="D1067" s="1">
        <f>BILANCA!E89</f>
        <v>1577684.21</v>
      </c>
      <c r="E1067" s="1">
        <v>0</v>
      </c>
      <c r="F1067" s="1">
        <v>0</v>
      </c>
      <c r="G1067" s="2">
        <f t="shared" si="22"/>
        <v>414656.20728000003</v>
      </c>
      <c r="H1067" s="2">
        <f t="shared" si="19"/>
        <v>0.2099999999627471</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913300</v>
      </c>
      <c r="D1071" s="1">
        <f>BILANCA!E93</f>
        <v>1007221.23</v>
      </c>
      <c r="E1071" s="1">
        <v>0</v>
      </c>
      <c r="F1071" s="1">
        <v>0</v>
      </c>
      <c r="G1071" s="2">
        <f t="shared" si="22"/>
        <v>257641.33647999997</v>
      </c>
      <c r="H1071" s="2">
        <f t="shared" si="23"/>
        <v>0.22999999998137355</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7126040</v>
      </c>
      <c r="D1075" s="1">
        <f>BILANCA!E97</f>
        <v>7126039.5099999998</v>
      </c>
      <c r="E1075" s="1">
        <v>0</v>
      </c>
      <c r="F1075" s="1">
        <v>0</v>
      </c>
      <c r="G1075" s="2">
        <f t="shared" si="22"/>
        <v>1966786.9498399999</v>
      </c>
      <c r="H1075" s="2">
        <f t="shared" si="23"/>
        <v>0.49000000022351742</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665892</v>
      </c>
      <c r="D1076" s="1">
        <f>BILANCA!E98</f>
        <v>665891.81000000006</v>
      </c>
      <c r="E1076" s="1">
        <v>0</v>
      </c>
      <c r="F1076" s="1">
        <v>0</v>
      </c>
      <c r="G1076" s="2">
        <f t="shared" si="22"/>
        <v>185783.83266000001</v>
      </c>
      <c r="H1076" s="2">
        <f t="shared" si="23"/>
        <v>0.18999999994412065</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8306141</v>
      </c>
      <c r="D1095" s="1">
        <f>BILANCA!E117</f>
        <v>8306140.6200000001</v>
      </c>
      <c r="E1095" s="1">
        <v>0</v>
      </c>
      <c r="F1095" s="1">
        <v>0</v>
      </c>
      <c r="G1095" s="2">
        <f t="shared" si="22"/>
        <v>2790863.2908800002</v>
      </c>
      <c r="H1095" s="2">
        <f t="shared" si="23"/>
        <v>0.37999999988824129</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5791562</v>
      </c>
      <c r="D1096" s="1">
        <f>BILANCA!E118</f>
        <v>6314174.4400000004</v>
      </c>
      <c r="E1096" s="1">
        <v>0</v>
      </c>
      <c r="F1096" s="1">
        <v>0</v>
      </c>
      <c r="G1096" s="2">
        <f t="shared" si="22"/>
        <v>2081449.9294400001</v>
      </c>
      <c r="H1096" s="2">
        <f t="shared" si="23"/>
        <v>0.44000000040978193</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5791562</v>
      </c>
      <c r="D1097" s="1">
        <f>BILANCA!E119</f>
        <v>6314174.4400000004</v>
      </c>
      <c r="E1097" s="1">
        <v>0</v>
      </c>
      <c r="F1097" s="1">
        <v>0</v>
      </c>
      <c r="G1097" s="2">
        <f t="shared" si="22"/>
        <v>2099869.8403200004</v>
      </c>
      <c r="H1097" s="2">
        <f t="shared" si="23"/>
        <v>0.44000000040978193</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5791562</v>
      </c>
      <c r="D1101" s="1">
        <f>BILANCA!E123</f>
        <v>6314174.4400000004</v>
      </c>
      <c r="E1101" s="1">
        <v>0</v>
      </c>
      <c r="F1101" s="1">
        <v>0</v>
      </c>
      <c r="G1101" s="2">
        <f t="shared" si="22"/>
        <v>2173549.4838399999</v>
      </c>
      <c r="H1101" s="2">
        <f t="shared" si="23"/>
        <v>0.44000000040978193</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4413514862</v>
      </c>
      <c r="D1112" s="1">
        <f>BILANCA!E134</f>
        <v>4399124171.0900002</v>
      </c>
      <c r="E1112" s="1">
        <v>0</v>
      </c>
      <c r="F1112" s="1">
        <v>0</v>
      </c>
      <c r="G1112" s="2">
        <f t="shared" si="22"/>
        <v>1704317453.33922</v>
      </c>
      <c r="H1112" s="2">
        <f t="shared" si="23"/>
        <v>9.0000152587890625E-2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4444801082</v>
      </c>
      <c r="D1113" s="1">
        <f>BILANCA!E135</f>
        <v>4430410391.0900002</v>
      </c>
      <c r="E1113" s="1">
        <v>0</v>
      </c>
      <c r="F1113" s="1">
        <v>0</v>
      </c>
      <c r="G1113" s="2">
        <f t="shared" si="22"/>
        <v>1729730842.3434</v>
      </c>
      <c r="H1113" s="2">
        <f t="shared" si="23"/>
        <v>9.0000152587890625E-2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4413365099</v>
      </c>
      <c r="D1117" s="1">
        <f>BILANCA!E139</f>
        <v>4398468595</v>
      </c>
      <c r="E1117" s="1">
        <v>0</v>
      </c>
      <c r="F1117" s="1">
        <v>0</v>
      </c>
      <c r="G1117" s="2">
        <f t="shared" si="22"/>
        <v>1770180506.7260001</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136740</v>
      </c>
      <c r="D1118" s="1">
        <f>BILANCA!E140</f>
        <v>136740</v>
      </c>
      <c r="E1118" s="1">
        <v>0</v>
      </c>
      <c r="F1118" s="1">
        <v>0</v>
      </c>
      <c r="G1118" s="2">
        <f t="shared" si="22"/>
        <v>55379.700000000004</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31299243</v>
      </c>
      <c r="D1119" s="1">
        <f>BILANCA!E141</f>
        <v>31805056.09</v>
      </c>
      <c r="E1119" s="1">
        <v>0</v>
      </c>
      <c r="F1119" s="1">
        <v>0</v>
      </c>
      <c r="G1119" s="2">
        <f t="shared" si="22"/>
        <v>12907672.304480001</v>
      </c>
      <c r="H1119" s="2">
        <f t="shared" si="23"/>
        <v>8.9999999850988388E-2</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31286220</v>
      </c>
      <c r="D1123" s="1">
        <f>BILANCA!E145</f>
        <v>31286220</v>
      </c>
      <c r="E1123" s="1">
        <v>0</v>
      </c>
      <c r="F1123" s="1">
        <v>0</v>
      </c>
      <c r="G1123" s="2">
        <f t="shared" si="22"/>
        <v>13140212.400000002</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481883573</v>
      </c>
      <c r="D1124" s="1">
        <f>BILANCA!E146</f>
        <v>472480343.88999963</v>
      </c>
      <c r="E1124" s="1">
        <v>0</v>
      </c>
      <c r="F1124" s="1">
        <v>0</v>
      </c>
      <c r="G1124" s="2">
        <f t="shared" si="22"/>
        <v>201185040.76997989</v>
      </c>
      <c r="H1124" s="2">
        <f t="shared" si="23"/>
        <v>0.1100003719329834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226581119</v>
      </c>
      <c r="D1125" s="1">
        <f>BILANCA!E147</f>
        <v>210116877.83000001</v>
      </c>
      <c r="E1125" s="1">
        <v>0</v>
      </c>
      <c r="F1125" s="1">
        <v>0</v>
      </c>
      <c r="G1125" s="2">
        <f t="shared" si="22"/>
        <v>91847712.201719999</v>
      </c>
      <c r="H1125" s="2">
        <f t="shared" si="23"/>
        <v>0.16999998688697815</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530248693</v>
      </c>
      <c r="D1136" s="1">
        <f>BILANCA!E158</f>
        <v>509948274.63999999</v>
      </c>
      <c r="E1136" s="1">
        <v>0</v>
      </c>
      <c r="F1136" s="1">
        <v>0</v>
      </c>
      <c r="G1136" s="2">
        <f t="shared" si="22"/>
        <v>237172222.06883997</v>
      </c>
      <c r="H1136" s="2">
        <f t="shared" si="23"/>
        <v>0.36000001430511475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1351224003</v>
      </c>
      <c r="D1137" s="1">
        <f>BILANCA!E159</f>
        <v>1185848636.9400001</v>
      </c>
      <c r="E1137" s="1">
        <v>0</v>
      </c>
      <c r="F1137" s="1">
        <v>0</v>
      </c>
      <c r="G1137" s="2">
        <f t="shared" si="22"/>
        <v>573329876.63952005</v>
      </c>
      <c r="H1137" s="2">
        <f t="shared" si="23"/>
        <v>5.9999942779541016E-2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2424793</v>
      </c>
      <c r="D1140" s="1">
        <f>BILANCA!E162</f>
        <v>2138755.86</v>
      </c>
      <c r="E1140" s="1">
        <v>0</v>
      </c>
      <c r="F1140" s="1">
        <v>0</v>
      </c>
      <c r="G1140" s="2">
        <f t="shared" si="22"/>
        <v>1052261.8410399999</v>
      </c>
      <c r="H1140" s="2">
        <f t="shared" si="23"/>
        <v>0.14000000013038516</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1628595035</v>
      </c>
      <c r="D1141" s="1">
        <f>BILANCA!E163</f>
        <v>1435572201.3800001</v>
      </c>
      <c r="E1141" s="1">
        <v>0</v>
      </c>
      <c r="F1141" s="1">
        <v>0</v>
      </c>
      <c r="G1141" s="2">
        <f t="shared" si="22"/>
        <v>710958831.16608</v>
      </c>
      <c r="H1141" s="2">
        <f t="shared" si="23"/>
        <v>0.38000011444091797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39861581</v>
      </c>
      <c r="D1142" s="1">
        <f>BILANCA!E164</f>
        <v>28257251.910000011</v>
      </c>
      <c r="E1142" s="1">
        <v>0</v>
      </c>
      <c r="F1142" s="1">
        <v>0</v>
      </c>
      <c r="G1142" s="2">
        <f t="shared" si="22"/>
        <v>15323797.486380003</v>
      </c>
      <c r="H1142" s="2">
        <f t="shared" si="23"/>
        <v>8.9999988675117493E-2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135110546</v>
      </c>
      <c r="D1143" s="1">
        <f>BILANCA!E165</f>
        <v>136047295.59</v>
      </c>
      <c r="E1143" s="1">
        <v>0</v>
      </c>
      <c r="F1143" s="1">
        <v>0</v>
      </c>
      <c r="G1143" s="2">
        <f t="shared" si="22"/>
        <v>65152821.948800005</v>
      </c>
      <c r="H1143" s="2">
        <f t="shared" si="23"/>
        <v>0.40999999642372131</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29555274</v>
      </c>
      <c r="D1144" s="1">
        <f>BILANCA!E166</f>
        <v>16979392.620000001</v>
      </c>
      <c r="E1144" s="1">
        <v>0</v>
      </c>
      <c r="F1144" s="1">
        <v>0</v>
      </c>
      <c r="G1144" s="2">
        <f t="shared" si="22"/>
        <v>10225763.537640002</v>
      </c>
      <c r="H1144" s="2">
        <f t="shared" si="23"/>
        <v>0.37999999895691872</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124804239</v>
      </c>
      <c r="D1147" s="1">
        <f>BILANCA!E169</f>
        <v>124769436.3</v>
      </c>
      <c r="E1147" s="1">
        <v>0</v>
      </c>
      <c r="F1147" s="1">
        <v>0</v>
      </c>
      <c r="G1147" s="2">
        <f t="shared" si="22"/>
        <v>61392270.3024</v>
      </c>
      <c r="H1147" s="2">
        <f t="shared" si="23"/>
        <v>0.29999999701976776</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19915968604</v>
      </c>
      <c r="D1152" s="1">
        <f>BILANCA!E175</f>
        <v>21594437348.410004</v>
      </c>
      <c r="E1152" s="1">
        <v>0</v>
      </c>
      <c r="F1152" s="1">
        <v>0</v>
      </c>
      <c r="G1152" s="2">
        <f t="shared" si="22"/>
        <v>10664718517.838581</v>
      </c>
      <c r="H1152" s="2">
        <f t="shared" si="23"/>
        <v>0.410003662109375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4226798774</v>
      </c>
      <c r="D1153" s="1">
        <f>BILANCA!E176</f>
        <v>3298315832.3200002</v>
      </c>
      <c r="E1153" s="1">
        <v>0</v>
      </c>
      <c r="F1153" s="1">
        <v>0</v>
      </c>
      <c r="G1153" s="2">
        <f t="shared" si="22"/>
        <v>1839983174.5688</v>
      </c>
      <c r="H1153" s="2">
        <f t="shared" si="23"/>
        <v>0.32000017166137695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865090490</v>
      </c>
      <c r="D1154" s="1">
        <f>BILANCA!E177</f>
        <v>688729907.89999998</v>
      </c>
      <c r="E1154" s="1">
        <v>0</v>
      </c>
      <c r="F1154" s="1">
        <v>0</v>
      </c>
      <c r="G1154" s="2">
        <f t="shared" si="22"/>
        <v>383476102.29180002</v>
      </c>
      <c r="H1154" s="2">
        <f t="shared" si="23"/>
        <v>0.10000002384185791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50981098</v>
      </c>
      <c r="D1155" s="1">
        <f>BILANCA!E178</f>
        <v>49879104.07</v>
      </c>
      <c r="E1155" s="1">
        <v>0</v>
      </c>
      <c r="F1155" s="1">
        <v>0</v>
      </c>
      <c r="G1155" s="2">
        <f t="shared" si="22"/>
        <v>25927160.656079996</v>
      </c>
      <c r="H1155" s="2">
        <f t="shared" si="23"/>
        <v>7.0000000298023224E-2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498059313</v>
      </c>
      <c r="D1156" s="1">
        <f>BILANCA!E179</f>
        <v>400631704.13999999</v>
      </c>
      <c r="E1156" s="1">
        <v>0</v>
      </c>
      <c r="F1156" s="1">
        <v>0</v>
      </c>
      <c r="G1156" s="2">
        <f t="shared" si="22"/>
        <v>224782830.78143996</v>
      </c>
      <c r="H1156" s="2">
        <f t="shared" si="23"/>
        <v>0.13999998569488525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1885918</v>
      </c>
      <c r="D1157" s="1">
        <f>BILANCA!E180</f>
        <v>1968056.4899999998</v>
      </c>
      <c r="E1157" s="1">
        <v>0</v>
      </c>
      <c r="F1157" s="1">
        <v>0</v>
      </c>
      <c r="G1157" s="2">
        <f t="shared" si="22"/>
        <v>1013033.3905199998</v>
      </c>
      <c r="H1157" s="2">
        <f t="shared" si="23"/>
        <v>0.48999999975785613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907379</v>
      </c>
      <c r="D1159" s="1">
        <f>BILANCA!E182</f>
        <v>1192260.3799999999</v>
      </c>
      <c r="E1159" s="1">
        <v>0</v>
      </c>
      <c r="F1159" s="1">
        <v>0</v>
      </c>
      <c r="G1159" s="2">
        <f t="shared" si="22"/>
        <v>579374.35775999993</v>
      </c>
      <c r="H1159" s="2">
        <f t="shared" si="23"/>
        <v>0.37999999988824129</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978539</v>
      </c>
      <c r="D1160" s="1">
        <f>BILANCA!E183</f>
        <v>775796.11</v>
      </c>
      <c r="E1160" s="1">
        <v>0</v>
      </c>
      <c r="F1160" s="1">
        <v>0</v>
      </c>
      <c r="G1160" s="2">
        <f t="shared" si="22"/>
        <v>447833.22593999997</v>
      </c>
      <c r="H1160" s="2">
        <f t="shared" si="23"/>
        <v>0.10999999998603016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93043766</v>
      </c>
      <c r="D1161" s="1">
        <f>BILANCA!E184</f>
        <v>96596355.209999993</v>
      </c>
      <c r="E1161" s="1">
        <v>0</v>
      </c>
      <c r="F1161" s="1">
        <v>0</v>
      </c>
      <c r="G1161" s="2">
        <f t="shared" si="22"/>
        <v>50950092.80275999</v>
      </c>
      <c r="H1161" s="2">
        <f t="shared" si="23"/>
        <v>0.20999999344348907</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1799605</v>
      </c>
      <c r="D1162" s="1">
        <f>BILANCA!E185</f>
        <v>0</v>
      </c>
      <c r="E1162" s="1">
        <v>0</v>
      </c>
      <c r="F1162" s="1">
        <v>0</v>
      </c>
      <c r="G1162" s="2">
        <f>B1162/1000*C1162+B1162/500*D1162</f>
        <v>322129.29499999998</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75021747</v>
      </c>
      <c r="D1163" s="1">
        <f>BILANCA!E186</f>
        <v>50235202.43</v>
      </c>
      <c r="E1163" s="1">
        <v>0</v>
      </c>
      <c r="F1163" s="1">
        <v>0</v>
      </c>
      <c r="G1163" s="2">
        <f t="shared" si="22"/>
        <v>31588587.334799998</v>
      </c>
      <c r="H1163" s="2">
        <f t="shared" si="23"/>
        <v>0.42999999970197678</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16631834</v>
      </c>
      <c r="D1164" s="1">
        <f>BILANCA!E187</f>
        <v>18196057.239999998</v>
      </c>
      <c r="E1164" s="1">
        <v>0</v>
      </c>
      <c r="F1164" s="1">
        <v>0</v>
      </c>
      <c r="G1164" s="2">
        <f t="shared" si="22"/>
        <v>9597334.674879998</v>
      </c>
      <c r="H1164" s="2">
        <f t="shared" si="23"/>
        <v>0.23999999836087227</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127667209</v>
      </c>
      <c r="D1165" s="1">
        <f>BILANCA!E188</f>
        <v>71223428.319999993</v>
      </c>
      <c r="E1165" s="1">
        <v>0</v>
      </c>
      <c r="F1165" s="1">
        <v>0</v>
      </c>
      <c r="G1165" s="2">
        <f t="shared" si="22"/>
        <v>49160759.946479991</v>
      </c>
      <c r="H1165" s="2">
        <f t="shared" si="23"/>
        <v>0.31999999284744263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235204423</v>
      </c>
      <c r="D1166" s="1">
        <f>BILANCA!E189</f>
        <v>174758204.40000001</v>
      </c>
      <c r="E1166" s="1">
        <v>0</v>
      </c>
      <c r="F1166" s="1">
        <v>0</v>
      </c>
      <c r="G1166" s="2">
        <f t="shared" si="22"/>
        <v>107003912.2194</v>
      </c>
      <c r="H1166" s="2">
        <f t="shared" si="23"/>
        <v>0.40000000596046448</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3126503861</v>
      </c>
      <c r="D1183" s="1">
        <f>BILANCA!E206</f>
        <v>2434798765.4899998</v>
      </c>
      <c r="E1183" s="1">
        <v>0</v>
      </c>
      <c r="F1183" s="1">
        <v>0</v>
      </c>
      <c r="G1183" s="2">
        <f t="shared" si="22"/>
        <v>1599220278.3959999</v>
      </c>
      <c r="H1183" s="2">
        <f t="shared" si="23"/>
        <v>0.48999977111816406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3126503861</v>
      </c>
      <c r="D1184" s="1">
        <f>BILANCA!E207</f>
        <v>2058423765.49</v>
      </c>
      <c r="E1184" s="1">
        <v>0</v>
      </c>
      <c r="F1184" s="1">
        <v>0</v>
      </c>
      <c r="G1184" s="2">
        <f t="shared" si="22"/>
        <v>1455913629.7879801</v>
      </c>
      <c r="H1184" s="2">
        <f t="shared" si="23"/>
        <v>0.49000000953674316</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59822347</v>
      </c>
      <c r="D1185" s="1">
        <f>BILANCA!E208</f>
        <v>68003447.530000001</v>
      </c>
      <c r="E1185" s="1">
        <v>0</v>
      </c>
      <c r="F1185" s="1">
        <v>0</v>
      </c>
      <c r="G1185" s="2">
        <f t="shared" si="22"/>
        <v>39557506.896120004</v>
      </c>
      <c r="H1185" s="2">
        <f t="shared" si="23"/>
        <v>0.4699999988079071</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30586995</v>
      </c>
      <c r="D1188" s="1">
        <f>BILANCA!E211</f>
        <v>1963.9</v>
      </c>
      <c r="E1188" s="1">
        <v>0</v>
      </c>
      <c r="F1188" s="1">
        <v>0</v>
      </c>
      <c r="G1188" s="2">
        <f t="shared" si="22"/>
        <v>6271139.1739999996</v>
      </c>
      <c r="H1188" s="2">
        <f t="shared" si="23"/>
        <v>9.9999999999909051E-2</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1876603412</v>
      </c>
      <c r="D1189" s="1">
        <f>BILANCA!E212</f>
        <v>1411340015.9200001</v>
      </c>
      <c r="E1189" s="1">
        <v>0</v>
      </c>
      <c r="F1189" s="1">
        <v>0</v>
      </c>
      <c r="G1189" s="2">
        <f t="shared" si="22"/>
        <v>968052389.43103993</v>
      </c>
      <c r="H1189" s="2">
        <f t="shared" si="23"/>
        <v>7.9999923706054688E-2</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578912475</v>
      </c>
      <c r="D1191" s="1">
        <f>BILANCA!E214</f>
        <v>301876172.86000001</v>
      </c>
      <c r="E1191" s="1">
        <v>0</v>
      </c>
      <c r="F1191" s="1">
        <v>0</v>
      </c>
      <c r="G1191" s="2">
        <f t="shared" si="22"/>
        <v>245994282.70976001</v>
      </c>
      <c r="H1191" s="2">
        <f t="shared" si="23"/>
        <v>0.13999998569488525</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580578632</v>
      </c>
      <c r="D1194" s="1">
        <f>BILANCA!E217</f>
        <v>277202165.27999997</v>
      </c>
      <c r="E1194" s="1">
        <v>0</v>
      </c>
      <c r="F1194" s="1">
        <v>0</v>
      </c>
      <c r="G1194" s="2">
        <f t="shared" si="22"/>
        <v>239481405.10016</v>
      </c>
      <c r="H1194" s="2">
        <f t="shared" si="23"/>
        <v>0.27999997138977051</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376375000</v>
      </c>
      <c r="E1201" s="1">
        <v>0</v>
      </c>
      <c r="F1201" s="1">
        <v>0</v>
      </c>
      <c r="G1201" s="2">
        <f t="shared" si="22"/>
        <v>164099500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376375000</v>
      </c>
      <c r="E1202" s="1">
        <v>0</v>
      </c>
      <c r="F1202" s="1">
        <v>0</v>
      </c>
      <c r="G1202" s="2">
        <f t="shared" si="22"/>
        <v>164852250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28954.53</v>
      </c>
      <c r="E1211" s="1">
        <v>0</v>
      </c>
      <c r="F1211" s="1">
        <v>0</v>
      </c>
      <c r="G1211" s="2">
        <f t="shared" si="22"/>
        <v>13203.26568</v>
      </c>
      <c r="H1211" s="2">
        <f t="shared" si="23"/>
        <v>0.47000000000116415</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28954.53</v>
      </c>
      <c r="E1213" s="1">
        <v>0</v>
      </c>
      <c r="F1213" s="1">
        <v>0</v>
      </c>
      <c r="G1213" s="2">
        <f t="shared" si="22"/>
        <v>13319.0838</v>
      </c>
      <c r="H1213" s="2">
        <f t="shared" si="23"/>
        <v>0.47000000000116415</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15689169830</v>
      </c>
      <c r="D1214" s="1">
        <f>BILANCA!E237</f>
        <v>18296121516.090004</v>
      </c>
      <c r="E1214" s="1">
        <v>0</v>
      </c>
      <c r="F1214" s="1">
        <v>0</v>
      </c>
      <c r="G1214" s="2">
        <f t="shared" si="22"/>
        <v>12077006371.163582</v>
      </c>
      <c r="H1214" s="2">
        <f t="shared" si="23"/>
        <v>9.000396728515625E-2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16165045507</v>
      </c>
      <c r="D1215" s="1">
        <f>BILANCA!E238</f>
        <v>18314405634.900002</v>
      </c>
      <c r="E1215" s="1">
        <v>0</v>
      </c>
      <c r="F1215" s="1">
        <v>0</v>
      </c>
      <c r="G1215" s="2">
        <f t="shared" si="22"/>
        <v>12248174772.217602</v>
      </c>
      <c r="H1215" s="2">
        <f t="shared" si="23"/>
        <v>9.999847412109375E-2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19291886068</v>
      </c>
      <c r="D1216" s="1">
        <f>BILANCA!E239</f>
        <v>20749541100.389999</v>
      </c>
      <c r="E1216" s="1">
        <v>0</v>
      </c>
      <c r="F1216" s="1">
        <v>0</v>
      </c>
      <c r="G1216" s="2">
        <f t="shared" si="22"/>
        <v>14164295606.62574</v>
      </c>
      <c r="H1216" s="2">
        <f t="shared" si="23"/>
        <v>0.3899993896484375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18297677685</v>
      </c>
      <c r="D1217" s="1">
        <f>BILANCA!E240</f>
        <v>19755332717.169998</v>
      </c>
      <c r="E1217" s="1">
        <v>0</v>
      </c>
      <c r="F1217" s="1">
        <v>0</v>
      </c>
      <c r="G1217" s="2">
        <f t="shared" si="22"/>
        <v>13527152289.92556</v>
      </c>
      <c r="H1217" s="2">
        <f t="shared" si="23"/>
        <v>0.1699981689453125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994208383</v>
      </c>
      <c r="D1218" s="1">
        <f>BILANCA!E241</f>
        <v>994208383.22000003</v>
      </c>
      <c r="E1218" s="1">
        <v>0</v>
      </c>
      <c r="F1218" s="1">
        <v>0</v>
      </c>
      <c r="G1218" s="2">
        <f t="shared" si="22"/>
        <v>700916910.11839998</v>
      </c>
      <c r="H1218" s="2">
        <f t="shared" si="23"/>
        <v>0.22000002861022949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3126840561</v>
      </c>
      <c r="D1219" s="1">
        <f>BILANCA!E242</f>
        <v>2435135465.4899998</v>
      </c>
      <c r="E1219" s="1">
        <v>0</v>
      </c>
      <c r="F1219" s="1">
        <v>0</v>
      </c>
      <c r="G1219" s="2">
        <f t="shared" si="22"/>
        <v>1887318312.1072798</v>
      </c>
      <c r="H1219" s="2">
        <f t="shared" si="23"/>
        <v>0.48999977111816406</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3126840561</v>
      </c>
      <c r="D1220" s="1">
        <f>BILANCA!E243</f>
        <v>2435135465.4899998</v>
      </c>
      <c r="E1220" s="1">
        <v>0</v>
      </c>
      <c r="F1220" s="1">
        <v>0</v>
      </c>
      <c r="G1220" s="2">
        <f t="shared" si="22"/>
        <v>1895315423.5992599</v>
      </c>
      <c r="H1220" s="2">
        <f t="shared" si="23"/>
        <v>0.48999977111816406</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-966063675</v>
      </c>
      <c r="D1222" s="1">
        <f>BILANCA!E245</f>
        <v>-498054562.21000004</v>
      </c>
      <c r="E1222" s="1">
        <v>0</v>
      </c>
      <c r="F1222" s="1">
        <v>0</v>
      </c>
      <c r="G1222" s="2">
        <f t="shared" si="22"/>
        <v>-468959299.06138003</v>
      </c>
      <c r="H1222" s="2">
        <f t="shared" si="23"/>
        <v>0.21000003814697266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6568175080</v>
      </c>
      <c r="D1223" s="1">
        <f>BILANCA!E246</f>
        <v>7764639832.5199995</v>
      </c>
      <c r="E1223" s="1">
        <v>0</v>
      </c>
      <c r="F1223" s="1">
        <v>0</v>
      </c>
      <c r="G1223" s="2">
        <f t="shared" si="22"/>
        <v>5303389138.8095999</v>
      </c>
      <c r="H1223" s="2">
        <f t="shared" si="23"/>
        <v>0.48000049591064453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3984023217</v>
      </c>
      <c r="D1224" s="1">
        <f>BILANCA!E247</f>
        <v>5872204612.2299995</v>
      </c>
      <c r="E1224" s="1">
        <v>0</v>
      </c>
      <c r="F1224" s="1">
        <v>0</v>
      </c>
      <c r="G1224" s="2">
        <f t="shared" si="22"/>
        <v>3790552218.3918595</v>
      </c>
      <c r="H1224" s="2">
        <f t="shared" si="23"/>
        <v>0.22999954223632813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2584151863</v>
      </c>
      <c r="D1226" s="1">
        <f>BILANCA!E249</f>
        <v>1892435220.29</v>
      </c>
      <c r="E1226" s="1">
        <v>0</v>
      </c>
      <c r="F1226" s="1">
        <v>0</v>
      </c>
      <c r="G1226" s="2">
        <f t="shared" si="22"/>
        <v>1547672419.7699399</v>
      </c>
      <c r="H1226" s="2">
        <f t="shared" si="23"/>
        <v>0.28999996185302734</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7534238755</v>
      </c>
      <c r="D1227" s="1">
        <f>BILANCA!E250</f>
        <v>8262694394.7299995</v>
      </c>
      <c r="E1227" s="1">
        <v>0</v>
      </c>
      <c r="F1227" s="1">
        <v>0</v>
      </c>
      <c r="G1227" s="2">
        <f t="shared" si="22"/>
        <v>5870549120.8482399</v>
      </c>
      <c r="H1227" s="2">
        <f t="shared" si="23"/>
        <v>0.27000045776367188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7534238755</v>
      </c>
      <c r="D1229" s="1">
        <f>BILANCA!E252</f>
        <v>8262694394.7299995</v>
      </c>
      <c r="E1229" s="1">
        <v>0</v>
      </c>
      <c r="F1229" s="1">
        <v>0</v>
      </c>
      <c r="G1229" s="2">
        <f t="shared" si="22"/>
        <v>5918668375.9371595</v>
      </c>
      <c r="H1229" s="2">
        <f t="shared" si="23"/>
        <v>0.27000045776367188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468471379</v>
      </c>
      <c r="D1232" s="1">
        <f>BILANCA!E255</f>
        <v>458770599.04000002</v>
      </c>
      <c r="E1232" s="1">
        <v>0</v>
      </c>
      <c r="F1232" s="1">
        <v>0</v>
      </c>
      <c r="G1232" s="2">
        <f t="shared" si="22"/>
        <v>345117131.69292003</v>
      </c>
      <c r="H1232" s="2">
        <f t="shared" si="23"/>
        <v>4.0000021457672119E-2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21716619</v>
      </c>
      <c r="D1233" s="1">
        <f>BILANCA!E256</f>
        <v>20999844.359999999</v>
      </c>
      <c r="E1233" s="1">
        <v>0</v>
      </c>
      <c r="F1233" s="1">
        <v>0</v>
      </c>
      <c r="G1233" s="2">
        <f t="shared" si="22"/>
        <v>15929076.93</v>
      </c>
      <c r="H1233" s="2">
        <f t="shared" si="23"/>
        <v>0.35999999940395355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9315107296</v>
      </c>
      <c r="D1236" s="1">
        <f>BILANCA!E259</f>
        <v>8147552511.5699997</v>
      </c>
      <c r="E1236" s="1">
        <v>0</v>
      </c>
      <c r="F1236" s="1">
        <v>0</v>
      </c>
      <c r="G1236" s="2">
        <f t="shared" si="22"/>
        <v>6479383716.7424202</v>
      </c>
      <c r="H1236" s="2">
        <f t="shared" si="23"/>
        <v>0.43000030517578125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9315107296</v>
      </c>
      <c r="D1237" s="1">
        <f>BILANCA!E260</f>
        <v>8147552511.5699997</v>
      </c>
      <c r="E1237" s="1">
        <v>0</v>
      </c>
      <c r="F1237" s="1">
        <v>0</v>
      </c>
      <c r="G1237" s="2">
        <f t="shared" si="22"/>
        <v>6504993929.0615597</v>
      </c>
      <c r="H1237" s="2">
        <f t="shared" si="23"/>
        <v>0.43000030517578125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8843899</v>
      </c>
      <c r="D1238" s="1">
        <f>BILANCA!E262</f>
        <v>8860206.4900000002</v>
      </c>
      <c r="E1238" s="1">
        <v>0</v>
      </c>
      <c r="F1238" s="1">
        <v>0</v>
      </c>
      <c r="G1238" s="2">
        <f t="shared" si="22"/>
        <v>6773899.5548999999</v>
      </c>
      <c r="H1238" s="2">
        <f t="shared" si="23"/>
        <v>0.49000000022351742</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1642348</v>
      </c>
      <c r="D1239" s="1">
        <f>BILANCA!E263</f>
        <v>1516630.27</v>
      </c>
      <c r="E1239" s="1">
        <v>0</v>
      </c>
      <c r="F1239" s="1">
        <v>0</v>
      </c>
      <c r="G1239" s="2">
        <f t="shared" si="22"/>
        <v>1196955.78624</v>
      </c>
      <c r="H1239" s="2">
        <f t="shared" si="23"/>
        <v>0.27000000001862645</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2110478608</v>
      </c>
      <c r="D1240" s="1">
        <f>BILANCA!E264</f>
        <v>1908052545.27</v>
      </c>
      <c r="E1240" s="1">
        <v>0</v>
      </c>
      <c r="F1240" s="1">
        <v>0</v>
      </c>
      <c r="G1240" s="2">
        <f t="shared" si="22"/>
        <v>1523132010.52478</v>
      </c>
      <c r="H1240" s="2">
        <f t="shared" si="23"/>
        <v>0.26999998092651367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157299181</v>
      </c>
      <c r="D1242" s="1">
        <f>BILANCA!E266</f>
        <v>143928842.65000001</v>
      </c>
      <c r="E1242" s="1">
        <v>0</v>
      </c>
      <c r="F1242" s="1">
        <v>0</v>
      </c>
      <c r="G1242" s="2">
        <f t="shared" ref="G1242:G1479" si="24">B1242/1000*C1242+B1242/500*D1242</f>
        <v>115295628.37170002</v>
      </c>
      <c r="H1242" s="2">
        <f t="shared" si="23"/>
        <v>0.34999999403953552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7366639</v>
      </c>
      <c r="D1243" s="1">
        <f>BILANCA!E267</f>
        <v>9097845.5600000005</v>
      </c>
      <c r="E1243" s="1">
        <v>0</v>
      </c>
      <c r="F1243" s="1">
        <v>0</v>
      </c>
      <c r="G1243" s="2">
        <f t="shared" si="24"/>
        <v>6646205.8311999999</v>
      </c>
      <c r="H1243" s="2">
        <f t="shared" si="23"/>
        <v>0.43999999947845936</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1310000</v>
      </c>
      <c r="D1244" s="1">
        <f>BILANCA!E268</f>
        <v>1556570.22</v>
      </c>
      <c r="E1244" s="1">
        <v>0</v>
      </c>
      <c r="F1244" s="1">
        <v>0</v>
      </c>
      <c r="G1244" s="2">
        <f t="shared" si="24"/>
        <v>1154439.65484</v>
      </c>
      <c r="H1244" s="2">
        <f t="shared" si="23"/>
        <v>0.21999999997206032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4422050</v>
      </c>
      <c r="D1245" s="1">
        <f>BILANCA!E269</f>
        <v>7675767.0199999996</v>
      </c>
      <c r="E1245" s="1">
        <v>0</v>
      </c>
      <c r="F1245" s="1">
        <v>0</v>
      </c>
      <c r="G1245" s="2">
        <f t="shared" si="24"/>
        <v>5180679.0184800001</v>
      </c>
      <c r="H1245" s="2">
        <f t="shared" si="23"/>
        <v>1.9999999552965164E-2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376908</v>
      </c>
      <c r="D1247" s="1">
        <f>BILANCA!E271</f>
        <v>376824.56</v>
      </c>
      <c r="E1247" s="1">
        <v>0</v>
      </c>
      <c r="F1247" s="1">
        <v>0</v>
      </c>
      <c r="G1247" s="2">
        <f t="shared" si="24"/>
        <v>298467.07967999997</v>
      </c>
      <c r="H1247" s="2">
        <f t="shared" si="23"/>
        <v>0.44000000000232831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12377794</v>
      </c>
      <c r="D1249" s="1">
        <f>BILANCA!E273</f>
        <v>16242437.35</v>
      </c>
      <c r="E1249" s="1">
        <v>0</v>
      </c>
      <c r="F1249" s="1">
        <v>0</v>
      </c>
      <c r="G1249" s="2">
        <f t="shared" si="24"/>
        <v>11933469.874199999</v>
      </c>
      <c r="H1249" s="2">
        <f t="shared" si="23"/>
        <v>0.34999999962747097</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347415713</v>
      </c>
      <c r="D1263" s="1">
        <f>BILANCA!E287</f>
        <v>271290832.08999997</v>
      </c>
      <c r="E1263" s="1">
        <v>0</v>
      </c>
      <c r="F1263" s="1">
        <v>0</v>
      </c>
      <c r="G1263" s="2">
        <f t="shared" si="24"/>
        <v>249199265.61040002</v>
      </c>
      <c r="H1263" s="2">
        <f t="shared" si="23"/>
        <v>8.9999973773956299E-2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517674777</v>
      </c>
      <c r="D1264" s="1">
        <f>BILANCA!E288</f>
        <v>417439075.81</v>
      </c>
      <c r="E1264" s="1">
        <v>0</v>
      </c>
      <c r="F1264" s="1">
        <v>0</v>
      </c>
      <c r="G1264" s="2">
        <f t="shared" si="24"/>
        <v>380067372.94222003</v>
      </c>
      <c r="H1264" s="2">
        <f t="shared" si="23"/>
        <v>0.18999999761581421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120230350</v>
      </c>
      <c r="D1265" s="1">
        <f>BILANCA!E289</f>
        <v>68328517.599999994</v>
      </c>
      <c r="E1265" s="1">
        <v>0</v>
      </c>
      <c r="F1265" s="1">
        <v>0</v>
      </c>
      <c r="G1265" s="2">
        <f t="shared" si="24"/>
        <v>72442242.626399994</v>
      </c>
      <c r="H1265" s="2">
        <f t="shared" si="23"/>
        <v>0.40000000596046448</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114974073</v>
      </c>
      <c r="D1266" s="1">
        <f>BILANCA!E290</f>
        <v>106429686.8</v>
      </c>
      <c r="E1266" s="1">
        <v>0</v>
      </c>
      <c r="F1266" s="1">
        <v>0</v>
      </c>
      <c r="G1266" s="2">
        <f t="shared" si="24"/>
        <v>92776865.387799993</v>
      </c>
      <c r="H1266" s="2">
        <f t="shared" si="23"/>
        <v>0.20000000298023224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3126503861</v>
      </c>
      <c r="D1270" s="1">
        <f>BILANCA!E294</f>
        <v>2434798765.4899998</v>
      </c>
      <c r="E1270" s="1">
        <v>0</v>
      </c>
      <c r="F1270" s="1">
        <v>0</v>
      </c>
      <c r="G1270" s="2">
        <f t="shared" si="24"/>
        <v>2294881099.4982595</v>
      </c>
      <c r="H1270" s="2">
        <f t="shared" si="23"/>
        <v>0.48999977111816406</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12977103</v>
      </c>
      <c r="D1273" s="1">
        <f>BILANCA!E297</f>
        <v>9645268.6999999993</v>
      </c>
      <c r="E1273" s="1">
        <v>0</v>
      </c>
      <c r="F1273" s="1">
        <v>0</v>
      </c>
      <c r="G1273" s="2">
        <f t="shared" si="24"/>
        <v>9357615.7159999982</v>
      </c>
      <c r="H1273" s="2">
        <f t="shared" si="23"/>
        <v>0.30000000074505806</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36748576</v>
      </c>
      <c r="D1274" s="1">
        <f>BILANCA!E298</f>
        <v>14361370.18</v>
      </c>
      <c r="E1274" s="1">
        <v>0</v>
      </c>
      <c r="F1274" s="1">
        <v>0</v>
      </c>
      <c r="G1274" s="2">
        <f t="shared" si="24"/>
        <v>19052153.060759999</v>
      </c>
      <c r="H1274" s="2">
        <f t="shared" si="23"/>
        <v>0.17999999970197678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22169373</v>
      </c>
      <c r="D1275" s="1">
        <f>BILANCA!E299</f>
        <v>8687485.4199999999</v>
      </c>
      <c r="E1275" s="1">
        <v>0</v>
      </c>
      <c r="F1275" s="1">
        <v>0</v>
      </c>
      <c r="G1275" s="2">
        <f t="shared" si="24"/>
        <v>11546948.401279999</v>
      </c>
      <c r="H1275" s="2">
        <f t="shared" si="23"/>
        <v>0.41999999992549419</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578912475</v>
      </c>
      <c r="D1289" s="1">
        <f>BILANCA!E313</f>
        <v>301876172.86000001</v>
      </c>
      <c r="E1289" s="1">
        <v>0</v>
      </c>
      <c r="F1289" s="1">
        <v>0</v>
      </c>
      <c r="G1289" s="2">
        <f t="shared" si="24"/>
        <v>361895435.14032</v>
      </c>
      <c r="H1289" s="2">
        <f t="shared" si="23"/>
        <v>0.13999998569488525</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975895398</v>
      </c>
      <c r="D1299" s="6">
        <f>'RAS-funkcijski'!E5</f>
        <v>916073714.50999999</v>
      </c>
      <c r="E1299" s="6">
        <v>0</v>
      </c>
      <c r="F1299" s="6">
        <v>0</v>
      </c>
      <c r="G1299" s="7">
        <f t="shared" si="24"/>
        <v>2808042.8270199997</v>
      </c>
      <c r="H1299" s="7">
        <f t="shared" si="23"/>
        <v>0.49000000953674316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937913759</v>
      </c>
      <c r="D1300" s="1">
        <f>'RAS-funkcijski'!E6</f>
        <v>887446155.75999999</v>
      </c>
      <c r="E1300" s="1">
        <v>0</v>
      </c>
      <c r="F1300" s="1">
        <v>0</v>
      </c>
      <c r="G1300" s="2">
        <f t="shared" si="24"/>
        <v>5425612.1410400001</v>
      </c>
      <c r="H1300" s="2">
        <f t="shared" si="23"/>
        <v>0.24000000953674316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921560649</v>
      </c>
      <c r="D1301" s="1">
        <f>'RAS-funkcijski'!E7</f>
        <v>883802626.73000002</v>
      </c>
      <c r="E1301" s="1">
        <v>0</v>
      </c>
      <c r="F1301" s="1">
        <v>0</v>
      </c>
      <c r="G1301" s="2">
        <f t="shared" si="24"/>
        <v>8067497.7073800005</v>
      </c>
      <c r="H1301" s="2">
        <f t="shared" si="23"/>
        <v>0.26999998092651367</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16353110</v>
      </c>
      <c r="D1303" s="1">
        <f>'RAS-funkcijski'!E9</f>
        <v>3643529.03</v>
      </c>
      <c r="E1303" s="1">
        <v>0</v>
      </c>
      <c r="F1303" s="1">
        <v>0</v>
      </c>
      <c r="G1303" s="2">
        <f t="shared" si="24"/>
        <v>118200.84030000001</v>
      </c>
      <c r="H1303" s="2">
        <f t="shared" si="23"/>
        <v>2.9999999795109034E-2</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3868702</v>
      </c>
      <c r="D1312" s="1">
        <f>'RAS-funkcijski'!E18</f>
        <v>5534117.6900000004</v>
      </c>
      <c r="E1312" s="1">
        <v>0</v>
      </c>
      <c r="F1312" s="1">
        <v>0</v>
      </c>
      <c r="G1312" s="2">
        <f t="shared" si="24"/>
        <v>209117.12332000001</v>
      </c>
      <c r="H1312" s="2">
        <f t="shared" si="23"/>
        <v>0.30999999959021807</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18772710</v>
      </c>
      <c r="D1313" s="1">
        <f>'RAS-funkcijski'!E19</f>
        <v>28627.62</v>
      </c>
      <c r="E1313" s="1">
        <v>0</v>
      </c>
      <c r="F1313" s="1">
        <v>0</v>
      </c>
      <c r="G1313" s="2">
        <f t="shared" si="24"/>
        <v>282449.47859999997</v>
      </c>
      <c r="H1313" s="2">
        <f t="shared" si="23"/>
        <v>0.38000000000101863</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15340227</v>
      </c>
      <c r="D1314" s="1">
        <f>'RAS-funkcijski'!E20</f>
        <v>23064813.440000001</v>
      </c>
      <c r="E1314" s="1">
        <v>0</v>
      </c>
      <c r="F1314" s="1">
        <v>0</v>
      </c>
      <c r="G1314" s="2">
        <f t="shared" si="24"/>
        <v>983517.66208000004</v>
      </c>
      <c r="H1314" s="2">
        <f t="shared" si="23"/>
        <v>0.44000000134110451</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23627672</v>
      </c>
      <c r="D1322" s="1">
        <f>'RAS-funkcijski'!E28</f>
        <v>25011058.82</v>
      </c>
      <c r="E1322" s="1">
        <v>0</v>
      </c>
      <c r="F1322" s="1">
        <v>0</v>
      </c>
      <c r="G1322" s="2">
        <f t="shared" si="24"/>
        <v>1767594.9513600001</v>
      </c>
      <c r="H1322" s="2">
        <f t="shared" si="23"/>
        <v>0.17999999970197678</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14088000</v>
      </c>
      <c r="D1324" s="1">
        <f>'RAS-funkcijski'!E30</f>
        <v>14133970</v>
      </c>
      <c r="E1324" s="1">
        <v>0</v>
      </c>
      <c r="F1324" s="1">
        <v>0</v>
      </c>
      <c r="G1324" s="2">
        <f t="shared" si="24"/>
        <v>1101254.44</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15365</v>
      </c>
      <c r="D1325" s="1">
        <f>'RAS-funkcijski'!E31</f>
        <v>15328.11</v>
      </c>
      <c r="E1325" s="1">
        <v>0</v>
      </c>
      <c r="F1325" s="1">
        <v>0</v>
      </c>
      <c r="G1325" s="2">
        <f t="shared" si="24"/>
        <v>1242.57294</v>
      </c>
      <c r="H1325" s="2">
        <f t="shared" si="23"/>
        <v>0.11000000000058208</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9524307</v>
      </c>
      <c r="D1328" s="1">
        <f>'RAS-funkcijski'!E34</f>
        <v>10861760.710000001</v>
      </c>
      <c r="E1328" s="1">
        <v>0</v>
      </c>
      <c r="F1328" s="1">
        <v>0</v>
      </c>
      <c r="G1328" s="2">
        <f t="shared" si="24"/>
        <v>937434.85259999998</v>
      </c>
      <c r="H1328" s="2">
        <f t="shared" si="23"/>
        <v>0.28999999910593033</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1356682980</v>
      </c>
      <c r="D1329" s="1">
        <f>'RAS-funkcijski'!E35</f>
        <v>1176336340.23</v>
      </c>
      <c r="E1329" s="1">
        <v>0</v>
      </c>
      <c r="F1329" s="1">
        <v>0</v>
      </c>
      <c r="G1329" s="2">
        <f t="shared" si="24"/>
        <v>114990025.47426</v>
      </c>
      <c r="H1329" s="2">
        <f t="shared" si="23"/>
        <v>0.23000001907348633</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28143820</v>
      </c>
      <c r="D1333" s="1">
        <f>'RAS-funkcijski'!E39</f>
        <v>19299537.680000003</v>
      </c>
      <c r="E1333" s="1">
        <v>0</v>
      </c>
      <c r="F1333" s="1">
        <v>0</v>
      </c>
      <c r="G1333" s="2">
        <f t="shared" si="24"/>
        <v>2336001.3376000007</v>
      </c>
      <c r="H1333" s="2">
        <f t="shared" si="23"/>
        <v>0.31999999657273293</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5781287</v>
      </c>
      <c r="D1334" s="1">
        <f>'RAS-funkcijski'!E40</f>
        <v>4867381.0999999996</v>
      </c>
      <c r="E1334" s="1">
        <v>0</v>
      </c>
      <c r="F1334" s="1">
        <v>0</v>
      </c>
      <c r="G1334" s="2">
        <f t="shared" si="24"/>
        <v>558577.77119999996</v>
      </c>
      <c r="H1334" s="2">
        <f t="shared" si="23"/>
        <v>9.999999962747097E-2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21838114</v>
      </c>
      <c r="D1335" s="1">
        <f>'RAS-funkcijski'!E41</f>
        <v>13893243.960000001</v>
      </c>
      <c r="E1335" s="1">
        <v>0</v>
      </c>
      <c r="F1335" s="1">
        <v>0</v>
      </c>
      <c r="G1335" s="2">
        <f t="shared" si="24"/>
        <v>1836110.27104</v>
      </c>
      <c r="H1335" s="2">
        <f t="shared" si="23"/>
        <v>3.9999999105930328E-2</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524419</v>
      </c>
      <c r="D1336" s="1">
        <f>'RAS-funkcijski'!E42</f>
        <v>538912.62</v>
      </c>
      <c r="E1336" s="1">
        <v>0</v>
      </c>
      <c r="F1336" s="1">
        <v>0</v>
      </c>
      <c r="G1336" s="2">
        <f t="shared" si="24"/>
        <v>60885.28112</v>
      </c>
      <c r="H1336" s="2">
        <f t="shared" si="23"/>
        <v>0.38000000000465661</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37881862</v>
      </c>
      <c r="D1337" s="1">
        <f>'RAS-funkcijski'!E43</f>
        <v>3536739.44</v>
      </c>
      <c r="E1337" s="1">
        <v>0</v>
      </c>
      <c r="F1337" s="1">
        <v>0</v>
      </c>
      <c r="G1337" s="2">
        <f t="shared" si="24"/>
        <v>1753258.2943199999</v>
      </c>
      <c r="H1337" s="2">
        <f t="shared" si="23"/>
        <v>0.43999999994412065</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37881862</v>
      </c>
      <c r="D1343" s="1">
        <f>'RAS-funkcijski'!E49</f>
        <v>3536739.44</v>
      </c>
      <c r="E1343" s="1">
        <v>0</v>
      </c>
      <c r="F1343" s="1">
        <v>0</v>
      </c>
      <c r="G1343" s="2">
        <f t="shared" si="24"/>
        <v>2022990.3396000001</v>
      </c>
      <c r="H1343" s="2">
        <f t="shared" si="27"/>
        <v>0.43999999994412065</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1150198657</v>
      </c>
      <c r="D1348" s="1">
        <f>'RAS-funkcijski'!E54</f>
        <v>1054747483.21</v>
      </c>
      <c r="E1348" s="1">
        <v>0</v>
      </c>
      <c r="F1348" s="1">
        <v>0</v>
      </c>
      <c r="G1348" s="2">
        <f t="shared" si="24"/>
        <v>162984681.171</v>
      </c>
      <c r="H1348" s="2">
        <f t="shared" si="27"/>
        <v>0.21000003814697266</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1149478657</v>
      </c>
      <c r="D1349" s="1">
        <f>'RAS-funkcijski'!E55</f>
        <v>1054027483.21</v>
      </c>
      <c r="E1349" s="1">
        <v>0</v>
      </c>
      <c r="F1349" s="1">
        <v>0</v>
      </c>
      <c r="G1349" s="2">
        <f t="shared" si="24"/>
        <v>166134214.79442</v>
      </c>
      <c r="H1349" s="2">
        <f t="shared" si="27"/>
        <v>0.21000003814697266</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720000</v>
      </c>
      <c r="D1353" s="1">
        <f>'RAS-funkcijski'!E59</f>
        <v>720000</v>
      </c>
      <c r="E1353" s="1">
        <v>0</v>
      </c>
      <c r="F1353" s="1">
        <v>0</v>
      </c>
      <c r="G1353" s="2">
        <f t="shared" si="24"/>
        <v>118800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833366</v>
      </c>
      <c r="D1355" s="1">
        <f>'RAS-funkcijski'!E61</f>
        <v>4493691.3499999996</v>
      </c>
      <c r="E1355" s="1">
        <v>0</v>
      </c>
      <c r="F1355" s="1">
        <v>0</v>
      </c>
      <c r="G1355" s="2">
        <f t="shared" si="24"/>
        <v>559782.67589999991</v>
      </c>
      <c r="H1355" s="2">
        <f t="shared" si="27"/>
        <v>0.34999999962747097</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733355</v>
      </c>
      <c r="D1358" s="1">
        <f>'RAS-funkcijski'!E64</f>
        <v>4431191.3499999996</v>
      </c>
      <c r="E1358" s="1">
        <v>0</v>
      </c>
      <c r="F1358" s="1">
        <v>0</v>
      </c>
      <c r="G1358" s="2">
        <f t="shared" si="24"/>
        <v>575744.26199999999</v>
      </c>
      <c r="H1358" s="2">
        <f t="shared" si="27"/>
        <v>0.34999999962747097</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100011</v>
      </c>
      <c r="D1359" s="1">
        <f>'RAS-funkcijski'!E65</f>
        <v>62500</v>
      </c>
      <c r="E1359" s="1">
        <v>0</v>
      </c>
      <c r="F1359" s="1">
        <v>0</v>
      </c>
      <c r="G1359" s="2">
        <f t="shared" si="24"/>
        <v>13725.671</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72783054</v>
      </c>
      <c r="D1360" s="1">
        <f>'RAS-funkcijski'!E66</f>
        <v>47795329.399999999</v>
      </c>
      <c r="E1360" s="1">
        <v>0</v>
      </c>
      <c r="F1360" s="1">
        <v>0</v>
      </c>
      <c r="G1360" s="2">
        <f t="shared" si="24"/>
        <v>10439170.193599999</v>
      </c>
      <c r="H1360" s="2">
        <f t="shared" si="27"/>
        <v>0.39999999850988388</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72783054</v>
      </c>
      <c r="D1363" s="1">
        <f>'RAS-funkcijski'!E69</f>
        <v>47795329.399999999</v>
      </c>
      <c r="E1363" s="1">
        <v>0</v>
      </c>
      <c r="F1363" s="1">
        <v>0</v>
      </c>
      <c r="G1363" s="2">
        <f t="shared" si="24"/>
        <v>10944291.331999999</v>
      </c>
      <c r="H1363" s="2">
        <f t="shared" si="27"/>
        <v>0.39999999850988388</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66842221</v>
      </c>
      <c r="D1368" s="1">
        <f>'RAS-funkcijski'!E74</f>
        <v>46463559.149999999</v>
      </c>
      <c r="E1368" s="1">
        <v>0</v>
      </c>
      <c r="F1368" s="1">
        <v>0</v>
      </c>
      <c r="G1368" s="2">
        <f t="shared" si="24"/>
        <v>11183853.751000002</v>
      </c>
      <c r="H1368" s="2">
        <f t="shared" si="27"/>
        <v>0.14999999850988388</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340877936</v>
      </c>
      <c r="D1369" s="1">
        <f>'RAS-funkcijski'!E75</f>
        <v>266987730.53999999</v>
      </c>
      <c r="E1369" s="1">
        <v>0</v>
      </c>
      <c r="F1369" s="1">
        <v>0</v>
      </c>
      <c r="G1369" s="2">
        <f t="shared" si="24"/>
        <v>62114591.192679986</v>
      </c>
      <c r="H1369" s="2">
        <f t="shared" si="27"/>
        <v>0.46000000834465027</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68006178</v>
      </c>
      <c r="D1370" s="1">
        <f>'RAS-funkcijski'!E76</f>
        <v>30134139.449999999</v>
      </c>
      <c r="E1370" s="1">
        <v>0</v>
      </c>
      <c r="F1370" s="1">
        <v>0</v>
      </c>
      <c r="G1370" s="2">
        <f t="shared" si="24"/>
        <v>9235760.8968000002</v>
      </c>
      <c r="H1370" s="2">
        <f t="shared" si="27"/>
        <v>0.44999999925494194</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258226091</v>
      </c>
      <c r="D1371" s="1">
        <f>'RAS-funkcijski'!E77</f>
        <v>211693552.96000001</v>
      </c>
      <c r="E1371" s="1">
        <v>0</v>
      </c>
      <c r="F1371" s="1">
        <v>0</v>
      </c>
      <c r="G1371" s="2">
        <f t="shared" si="24"/>
        <v>49757763.375159994</v>
      </c>
      <c r="H1371" s="2">
        <f t="shared" si="27"/>
        <v>3.9999991655349731E-2</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297238</v>
      </c>
      <c r="D1374" s="1">
        <f>'RAS-funkcijski'!E80</f>
        <v>3306418.38</v>
      </c>
      <c r="E1374" s="1">
        <v>0</v>
      </c>
      <c r="F1374" s="1">
        <v>0</v>
      </c>
      <c r="G1374" s="2">
        <f t="shared" si="24"/>
        <v>525165.68175999995</v>
      </c>
      <c r="H1374" s="2">
        <f t="shared" si="27"/>
        <v>0.37999999988824129</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14348429</v>
      </c>
      <c r="D1375" s="1">
        <f>'RAS-funkcijski'!E81</f>
        <v>21853619.75</v>
      </c>
      <c r="E1375" s="1">
        <v>0</v>
      </c>
      <c r="F1375" s="1">
        <v>0</v>
      </c>
      <c r="G1375" s="2">
        <f t="shared" si="24"/>
        <v>4470286.4744999995</v>
      </c>
      <c r="H1375" s="2">
        <f t="shared" si="27"/>
        <v>0.25</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1648115729</v>
      </c>
      <c r="D1376" s="1">
        <f>'RAS-funkcijski'!E82</f>
        <v>1180131492.5</v>
      </c>
      <c r="E1376" s="1">
        <v>0</v>
      </c>
      <c r="F1376" s="1">
        <v>0</v>
      </c>
      <c r="G1376" s="2">
        <f t="shared" si="24"/>
        <v>312653539.69200003</v>
      </c>
      <c r="H1376" s="2">
        <f t="shared" si="27"/>
        <v>0.5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378185745</v>
      </c>
      <c r="D1378" s="1">
        <f>'RAS-funkcijski'!E84</f>
        <v>281775923.17000002</v>
      </c>
      <c r="E1378" s="1">
        <v>0</v>
      </c>
      <c r="F1378" s="1">
        <v>0</v>
      </c>
      <c r="G1378" s="2">
        <f t="shared" si="24"/>
        <v>75339007.307200015</v>
      </c>
      <c r="H1378" s="2">
        <f t="shared" si="27"/>
        <v>0.17000001668930054</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142990450</v>
      </c>
      <c r="D1380" s="1">
        <f>'RAS-funkcijski'!E86</f>
        <v>169207713.46000001</v>
      </c>
      <c r="E1380" s="1">
        <v>0</v>
      </c>
      <c r="F1380" s="1">
        <v>0</v>
      </c>
      <c r="G1380" s="2">
        <f t="shared" si="24"/>
        <v>39475281.907439999</v>
      </c>
      <c r="H1380" s="2">
        <f t="shared" si="27"/>
        <v>0.46000000834465027</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1126939534</v>
      </c>
      <c r="D1382" s="1">
        <f>'RAS-funkcijski'!E88</f>
        <v>729147855.87</v>
      </c>
      <c r="E1382" s="1">
        <v>0</v>
      </c>
      <c r="F1382" s="1">
        <v>0</v>
      </c>
      <c r="G1382" s="2">
        <f t="shared" si="24"/>
        <v>217159760.64216</v>
      </c>
      <c r="H1382" s="2">
        <f t="shared" si="27"/>
        <v>0.12999999523162842</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85604907</v>
      </c>
      <c r="D1383" s="1">
        <f>'RAS-funkcijski'!E89</f>
        <v>108077833.03999999</v>
      </c>
      <c r="E1383" s="1">
        <v>0</v>
      </c>
      <c r="F1383" s="1">
        <v>0</v>
      </c>
      <c r="G1383" s="2">
        <f t="shared" si="24"/>
        <v>25649648.711800002</v>
      </c>
      <c r="H1383" s="2">
        <f t="shared" si="27"/>
        <v>3.9999991655349731E-2</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290955</v>
      </c>
      <c r="D1393" s="1">
        <f>'RAS-funkcijski'!E99</f>
        <v>220958.93</v>
      </c>
      <c r="E1393" s="1">
        <v>0</v>
      </c>
      <c r="F1393" s="1">
        <v>0</v>
      </c>
      <c r="G1393" s="2">
        <f t="shared" si="24"/>
        <v>69622.921700000006</v>
      </c>
      <c r="H1393" s="2">
        <f t="shared" si="27"/>
        <v>7.0000000006984919E-2</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47500</v>
      </c>
      <c r="D1395" s="1">
        <f>'RAS-funkcijski'!E101</f>
        <v>0</v>
      </c>
      <c r="E1395" s="1">
        <v>0</v>
      </c>
      <c r="F1395" s="1">
        <v>0</v>
      </c>
      <c r="G1395" s="2">
        <f t="shared" si="24"/>
        <v>4607.5</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243455</v>
      </c>
      <c r="D1396" s="1">
        <f>'RAS-funkcijski'!E102</f>
        <v>220958.93</v>
      </c>
      <c r="E1396" s="1">
        <v>0</v>
      </c>
      <c r="F1396" s="1">
        <v>0</v>
      </c>
      <c r="G1396" s="2">
        <f t="shared" si="24"/>
        <v>67166.540280000001</v>
      </c>
      <c r="H1396" s="2">
        <f t="shared" si="27"/>
        <v>7.0000000006984919E-2</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60660575</v>
      </c>
      <c r="D1398" s="1">
        <f>'RAS-funkcijski'!E104</f>
        <v>54923233.759999998</v>
      </c>
      <c r="E1398" s="1">
        <v>0</v>
      </c>
      <c r="F1398" s="1">
        <v>0</v>
      </c>
      <c r="G1398" s="2">
        <f t="shared" si="24"/>
        <v>17050704.252</v>
      </c>
      <c r="H1398" s="2">
        <f t="shared" si="27"/>
        <v>0.24000000208616257</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24653377</v>
      </c>
      <c r="D1400" s="1">
        <f>'RAS-funkcijski'!E106</f>
        <v>52933640.350000001</v>
      </c>
      <c r="E1400" s="1">
        <v>0</v>
      </c>
      <c r="F1400" s="1">
        <v>0</v>
      </c>
      <c r="G1400" s="2">
        <f t="shared" si="24"/>
        <v>13313107.0854</v>
      </c>
      <c r="H1400" s="2">
        <f t="shared" si="27"/>
        <v>0.35000000149011612</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441104776</v>
      </c>
      <c r="D1401" s="1">
        <f>'RAS-funkcijski'!E107</f>
        <v>372619035.41000003</v>
      </c>
      <c r="E1401" s="1">
        <v>0</v>
      </c>
      <c r="F1401" s="1">
        <v>0</v>
      </c>
      <c r="G1401" s="2">
        <f t="shared" si="24"/>
        <v>122193313.22246</v>
      </c>
      <c r="H1401" s="2">
        <f t="shared" si="27"/>
        <v>0.4100000262260437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302790318</v>
      </c>
      <c r="D1402" s="1">
        <f>'RAS-funkcijski'!E108</f>
        <v>229654076.88</v>
      </c>
      <c r="E1402" s="1">
        <v>0</v>
      </c>
      <c r="F1402" s="1">
        <v>0</v>
      </c>
      <c r="G1402" s="2">
        <f t="shared" si="24"/>
        <v>79258241.063039988</v>
      </c>
      <c r="H1402" s="2">
        <f t="shared" si="27"/>
        <v>0.12000000476837158</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103667687</v>
      </c>
      <c r="D1403" s="1">
        <f>'RAS-funkcijski'!E109</f>
        <v>114830638.72</v>
      </c>
      <c r="E1403" s="1">
        <v>0</v>
      </c>
      <c r="F1403" s="1">
        <v>0</v>
      </c>
      <c r="G1403" s="2">
        <f t="shared" si="24"/>
        <v>34999541.266199999</v>
      </c>
      <c r="H1403" s="2">
        <f t="shared" si="27"/>
        <v>0.2800000011920929</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9101166</v>
      </c>
      <c r="D1405" s="1">
        <f>'RAS-funkcijski'!E111</f>
        <v>8215448.5199999996</v>
      </c>
      <c r="E1405" s="1">
        <v>0</v>
      </c>
      <c r="F1405" s="1">
        <v>0</v>
      </c>
      <c r="G1405" s="2">
        <f t="shared" si="24"/>
        <v>2731930.7452799999</v>
      </c>
      <c r="H1405" s="2">
        <f t="shared" si="27"/>
        <v>0.48000000044703484</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25545605</v>
      </c>
      <c r="D1407" s="1">
        <f>'RAS-funkcijski'!E113</f>
        <v>19918871.289999999</v>
      </c>
      <c r="E1407" s="1">
        <v>0</v>
      </c>
      <c r="F1407" s="1">
        <v>0</v>
      </c>
      <c r="G1407" s="2">
        <f t="shared" si="24"/>
        <v>7126784.8862199988</v>
      </c>
      <c r="H1407" s="2">
        <f t="shared" si="27"/>
        <v>0.28999999910593033</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925511526</v>
      </c>
      <c r="D1408" s="1">
        <f>'RAS-funkcijski'!E114</f>
        <v>929892972.08999991</v>
      </c>
      <c r="E1408" s="1">
        <v>0</v>
      </c>
      <c r="F1408" s="1">
        <v>0</v>
      </c>
      <c r="G1408" s="2">
        <f t="shared" si="24"/>
        <v>306382721.7198</v>
      </c>
      <c r="H1408" s="2">
        <f t="shared" si="27"/>
        <v>8.9999914169311523E-2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436089008</v>
      </c>
      <c r="D1409" s="1">
        <f>'RAS-funkcijski'!E115</f>
        <v>495518736.19999999</v>
      </c>
      <c r="E1409" s="1">
        <v>0</v>
      </c>
      <c r="F1409" s="1">
        <v>0</v>
      </c>
      <c r="G1409" s="2">
        <f t="shared" si="24"/>
        <v>158411039.32440001</v>
      </c>
      <c r="H1409" s="2">
        <f t="shared" si="27"/>
        <v>0.19999998807907104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134284434</v>
      </c>
      <c r="D1410" s="1">
        <f>'RAS-funkcijski'!E116</f>
        <v>130513465.93000001</v>
      </c>
      <c r="E1410" s="1">
        <v>0</v>
      </c>
      <c r="F1410" s="1">
        <v>0</v>
      </c>
      <c r="G1410" s="2">
        <f t="shared" si="24"/>
        <v>44274872.976320006</v>
      </c>
      <c r="H1410" s="2">
        <f t="shared" si="27"/>
        <v>6.9999992847442627E-2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301804574</v>
      </c>
      <c r="D1411" s="1">
        <f>'RAS-funkcijski'!E117</f>
        <v>365005270.26999998</v>
      </c>
      <c r="E1411" s="1">
        <v>0</v>
      </c>
      <c r="F1411" s="1">
        <v>0</v>
      </c>
      <c r="G1411" s="2">
        <f t="shared" si="24"/>
        <v>116595107.94302</v>
      </c>
      <c r="H1411" s="2">
        <f t="shared" si="27"/>
        <v>0.26999998092651367</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148411595</v>
      </c>
      <c r="D1412" s="1">
        <f>'RAS-funkcijski'!E118</f>
        <v>116717326.08</v>
      </c>
      <c r="E1412" s="1">
        <v>0</v>
      </c>
      <c r="F1412" s="1">
        <v>0</v>
      </c>
      <c r="G1412" s="2">
        <f t="shared" si="24"/>
        <v>43530472.176239997</v>
      </c>
      <c r="H1412" s="2">
        <f t="shared" si="27"/>
        <v>7.9999998211860657E-2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148411595</v>
      </c>
      <c r="D1414" s="1">
        <f>'RAS-funkcijski'!E120</f>
        <v>116717326.08</v>
      </c>
      <c r="E1414" s="1">
        <v>0</v>
      </c>
      <c r="F1414" s="1">
        <v>0</v>
      </c>
      <c r="G1414" s="2">
        <f t="shared" si="24"/>
        <v>44294164.670560002</v>
      </c>
      <c r="H1414" s="2">
        <f t="shared" si="27"/>
        <v>7.9999998211860657E-2</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16022187</v>
      </c>
      <c r="D1419" s="1">
        <f>'RAS-funkcijski'!E125</f>
        <v>21804792.57</v>
      </c>
      <c r="E1419" s="1">
        <v>0</v>
      </c>
      <c r="F1419" s="1">
        <v>0</v>
      </c>
      <c r="G1419" s="2">
        <f t="shared" si="24"/>
        <v>7215444.42894</v>
      </c>
      <c r="H1419" s="2">
        <f t="shared" si="27"/>
        <v>0.42999999970197678</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324988736</v>
      </c>
      <c r="D1422" s="1">
        <f>'RAS-funkcijski'!E128</f>
        <v>295852117.24000001</v>
      </c>
      <c r="E1422" s="1">
        <v>0</v>
      </c>
      <c r="F1422" s="1">
        <v>0</v>
      </c>
      <c r="G1422" s="2">
        <f t="shared" si="24"/>
        <v>113669928.33952001</v>
      </c>
      <c r="H1422" s="2">
        <f t="shared" si="27"/>
        <v>0.24000000953674316</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814519388</v>
      </c>
      <c r="D1423" s="1">
        <f>'RAS-funkcijski'!E129</f>
        <v>808861318.55000007</v>
      </c>
      <c r="E1423" s="1">
        <v>0</v>
      </c>
      <c r="F1423" s="1">
        <v>0</v>
      </c>
      <c r="G1423" s="2">
        <f t="shared" si="24"/>
        <v>304030253.13750005</v>
      </c>
      <c r="H1423" s="2">
        <f t="shared" si="27"/>
        <v>0.44999992847442627</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45940135</v>
      </c>
      <c r="D1424" s="1">
        <f>'RAS-funkcijski'!E130</f>
        <v>42041081.149999999</v>
      </c>
      <c r="E1424" s="1">
        <v>0</v>
      </c>
      <c r="F1424" s="1">
        <v>0</v>
      </c>
      <c r="G1424" s="2">
        <f t="shared" si="24"/>
        <v>16382809.459799999</v>
      </c>
      <c r="H1424" s="2">
        <f t="shared" si="27"/>
        <v>0.14999999850988388</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45940135</v>
      </c>
      <c r="D1426" s="1">
        <f>'RAS-funkcijski'!E132</f>
        <v>42041081.149999999</v>
      </c>
      <c r="E1426" s="1">
        <v>0</v>
      </c>
      <c r="F1426" s="1">
        <v>0</v>
      </c>
      <c r="G1426" s="2">
        <f t="shared" si="24"/>
        <v>16642854.054400001</v>
      </c>
      <c r="H1426" s="2">
        <f t="shared" si="27"/>
        <v>0.14999999850988388</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123316098</v>
      </c>
      <c r="D1427" s="1">
        <f>'RAS-funkcijski'!E133</f>
        <v>68088637.75</v>
      </c>
      <c r="E1427" s="1">
        <v>0</v>
      </c>
      <c r="F1427" s="1">
        <v>0</v>
      </c>
      <c r="G1427" s="2">
        <f t="shared" si="24"/>
        <v>33474645.181500003</v>
      </c>
      <c r="H1427" s="2">
        <f t="shared" si="27"/>
        <v>0.25</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588431341</v>
      </c>
      <c r="D1429" s="1">
        <f>'RAS-funkcijski'!E135</f>
        <v>600626053.82000005</v>
      </c>
      <c r="E1429" s="1">
        <v>0</v>
      </c>
      <c r="F1429" s="1">
        <v>0</v>
      </c>
      <c r="G1429" s="2">
        <f t="shared" si="24"/>
        <v>234448531.77184004</v>
      </c>
      <c r="H1429" s="2">
        <f t="shared" si="27"/>
        <v>0.1799999475479126</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4227400</v>
      </c>
      <c r="D1432" s="1">
        <f>'RAS-funkcijski'!E138</f>
        <v>4325200</v>
      </c>
      <c r="E1432" s="1">
        <v>0</v>
      </c>
      <c r="F1432" s="1">
        <v>0</v>
      </c>
      <c r="G1432" s="2">
        <f t="shared" si="24"/>
        <v>1725625.2000000002</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52604414</v>
      </c>
      <c r="D1434" s="1">
        <f>'RAS-funkcijski'!E140</f>
        <v>93780345.829999998</v>
      </c>
      <c r="E1434" s="1">
        <v>0</v>
      </c>
      <c r="F1434" s="1">
        <v>0</v>
      </c>
      <c r="G1434" s="2">
        <f t="shared" si="24"/>
        <v>32662454.369760003</v>
      </c>
      <c r="H1434" s="2">
        <f t="shared" si="27"/>
        <v>0.17000000178813934</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6611940312</v>
      </c>
      <c r="D1435" s="13">
        <f>'RAS-funkcijski'!E141</f>
        <v>5783991495.6899996</v>
      </c>
      <c r="E1435" s="13">
        <v>0</v>
      </c>
      <c r="F1435" s="13">
        <v>0</v>
      </c>
      <c r="G1435" s="14">
        <f t="shared" si="24"/>
        <v>2490649492.5630603</v>
      </c>
      <c r="H1435" s="14">
        <f t="shared" si="27"/>
        <v>0.31000041961669922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1026880152.2200001</v>
      </c>
      <c r="D1436" s="6">
        <f>'P-VRIO'!E5</f>
        <v>112877315.61</v>
      </c>
      <c r="E1436" s="6">
        <v>0</v>
      </c>
      <c r="F1436" s="6">
        <v>0</v>
      </c>
      <c r="G1436" s="7">
        <f t="shared" si="24"/>
        <v>1252634.7834400001</v>
      </c>
      <c r="H1436" s="7">
        <f t="shared" si="27"/>
        <v>0.61000014841556549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1655363.85</v>
      </c>
      <c r="D1437" s="1">
        <f>'P-VRIO'!E6</f>
        <v>14938972.800000001</v>
      </c>
      <c r="E1437" s="1">
        <v>0</v>
      </c>
      <c r="F1437" s="1">
        <v>0</v>
      </c>
      <c r="G1437" s="2">
        <f t="shared" si="24"/>
        <v>63066.618900000009</v>
      </c>
      <c r="H1437" s="2">
        <f t="shared" si="27"/>
        <v>0.34999999916180968</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708000</v>
      </c>
      <c r="D1438" s="1">
        <f>'P-VRIO'!E7</f>
        <v>0</v>
      </c>
      <c r="E1438" s="1">
        <v>0</v>
      </c>
      <c r="F1438" s="1">
        <v>0</v>
      </c>
      <c r="G1438" s="2">
        <f t="shared" si="24"/>
        <v>2124</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708000</v>
      </c>
      <c r="D1439" s="1">
        <f>'P-VRIO'!E8</f>
        <v>0</v>
      </c>
      <c r="E1439" s="1">
        <v>0</v>
      </c>
      <c r="F1439" s="1">
        <v>0</v>
      </c>
      <c r="G1439" s="2">
        <f t="shared" si="24"/>
        <v>2832</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947363.85</v>
      </c>
      <c r="D1445" s="1">
        <f>'P-VRIO'!E14</f>
        <v>14938972.800000001</v>
      </c>
      <c r="E1445" s="1">
        <v>0</v>
      </c>
      <c r="F1445" s="1">
        <v>0</v>
      </c>
      <c r="G1445" s="2">
        <f t="shared" si="24"/>
        <v>308253.09450000001</v>
      </c>
      <c r="H1445" s="2">
        <f t="shared" si="27"/>
        <v>0.349999999278225</v>
      </c>
      <c r="I1445" s="10">
        <v>0</v>
      </c>
      <c r="J1445" s="2">
        <f>IF(AND(Skriveni!C1445&lt;&gt;0,Skriveni!D1445&lt;&gt;0),1,0)</f>
        <v>1</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522612.61</v>
      </c>
      <c r="D1449" s="1">
        <f>'P-VRIO'!E18</f>
        <v>0</v>
      </c>
      <c r="E1449" s="1">
        <v>0</v>
      </c>
      <c r="F1449" s="1">
        <v>0</v>
      </c>
      <c r="G1449" s="2">
        <f t="shared" si="24"/>
        <v>7316.57654</v>
      </c>
      <c r="H1449" s="2">
        <f t="shared" si="27"/>
        <v>0.39000000001396984</v>
      </c>
      <c r="I1449" s="10">
        <f t="shared" si="29"/>
        <v>2853.4648507022116</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424751.24</v>
      </c>
      <c r="D1450" s="1">
        <f>'P-VRIO'!E19</f>
        <v>14938972.800000001</v>
      </c>
      <c r="E1450" s="1">
        <v>0</v>
      </c>
      <c r="F1450" s="1">
        <v>0</v>
      </c>
      <c r="G1450" s="2">
        <f t="shared" si="24"/>
        <v>454540.45260000002</v>
      </c>
      <c r="H1450" s="2">
        <f t="shared" si="27"/>
        <v>0.43999999924562871</v>
      </c>
      <c r="I1450" s="10">
        <f t="shared" si="29"/>
        <v>199997.79880110774</v>
      </c>
      <c r="J1450" s="2">
        <f>IF(AND(Skriveni!C1450&lt;&gt;0,Skriveni!D1450&lt;&gt;0),1,0)</f>
        <v>1</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1025224788.3700001</v>
      </c>
      <c r="D1453" s="1">
        <f>'P-VRIO'!E22</f>
        <v>97938342.810000002</v>
      </c>
      <c r="E1453" s="1">
        <v>0</v>
      </c>
      <c r="F1453" s="1">
        <v>0</v>
      </c>
      <c r="G1453" s="2">
        <f t="shared" si="24"/>
        <v>21979826.531819999</v>
      </c>
      <c r="H1453" s="2">
        <f t="shared" si="27"/>
        <v>0.56000012159347534</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1025224788.3700001</v>
      </c>
      <c r="D1454" s="1">
        <f>'P-VRIO'!E23</f>
        <v>42719598.390000001</v>
      </c>
      <c r="E1454" s="1">
        <v>0</v>
      </c>
      <c r="F1454" s="1">
        <v>0</v>
      </c>
      <c r="G1454" s="2">
        <f t="shared" si="24"/>
        <v>21102615.717850003</v>
      </c>
      <c r="H1454" s="2">
        <f t="shared" si="27"/>
        <v>0.76000012457370758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188874725.55000001</v>
      </c>
      <c r="D1455" s="1">
        <f>'P-VRIO'!E24</f>
        <v>0</v>
      </c>
      <c r="E1455" s="1">
        <v>0</v>
      </c>
      <c r="F1455" s="1">
        <v>0</v>
      </c>
      <c r="G1455" s="2">
        <f t="shared" si="24"/>
        <v>3777494.5110000004</v>
      </c>
      <c r="H1455" s="2">
        <f t="shared" si="27"/>
        <v>0.44999998807907104</v>
      </c>
      <c r="I1455" s="10">
        <f t="shared" ref="I1455:I1460" si="30">G1455*H1455</f>
        <v>1699872.4849187564</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631376663.34000003</v>
      </c>
      <c r="D1456" s="1">
        <f>'P-VRIO'!E25</f>
        <v>506261.29</v>
      </c>
      <c r="E1456" s="1">
        <v>0</v>
      </c>
      <c r="F1456" s="1">
        <v>0</v>
      </c>
      <c r="G1456" s="2">
        <f t="shared" si="24"/>
        <v>13280172.904320002</v>
      </c>
      <c r="H1456" s="2">
        <f t="shared" si="27"/>
        <v>0.63000003335764632</v>
      </c>
      <c r="I1456" s="10">
        <f t="shared" si="30"/>
        <v>8366509.3727169121</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23393.75</v>
      </c>
      <c r="D1458" s="1">
        <f>'P-VRIO'!E27</f>
        <v>0</v>
      </c>
      <c r="E1458" s="1">
        <v>0</v>
      </c>
      <c r="F1458" s="1">
        <v>0</v>
      </c>
      <c r="G1458" s="2">
        <f t="shared" si="24"/>
        <v>538.05624999999998</v>
      </c>
      <c r="H1458" s="2">
        <f t="shared" si="27"/>
        <v>0.25</v>
      </c>
      <c r="I1458" s="10">
        <f t="shared" si="30"/>
        <v>134.51406249999999</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204950005.72999999</v>
      </c>
      <c r="D1459" s="1">
        <f>'P-VRIO'!E28</f>
        <v>0</v>
      </c>
      <c r="E1459" s="1">
        <v>0</v>
      </c>
      <c r="F1459" s="1">
        <v>0</v>
      </c>
      <c r="G1459" s="2">
        <f t="shared" si="24"/>
        <v>4918800.1375199994</v>
      </c>
      <c r="H1459" s="2">
        <f t="shared" si="27"/>
        <v>0.27000001072883606</v>
      </c>
      <c r="I1459" s="10">
        <f t="shared" si="30"/>
        <v>1328076.0899034</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42213337.100000001</v>
      </c>
      <c r="E1460" s="1">
        <v>0</v>
      </c>
      <c r="F1460" s="1">
        <v>0</v>
      </c>
      <c r="G1460" s="2">
        <f t="shared" si="24"/>
        <v>2110666.855</v>
      </c>
      <c r="H1460" s="2">
        <f t="shared" si="27"/>
        <v>0.10000000149011612</v>
      </c>
      <c r="I1460" s="10">
        <f t="shared" si="30"/>
        <v>211066.6886451387</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55218744.420000002</v>
      </c>
      <c r="E1461" s="1">
        <v>0</v>
      </c>
      <c r="F1461" s="1">
        <v>0</v>
      </c>
      <c r="G1461" s="2">
        <f t="shared" si="24"/>
        <v>2871374.7098400001</v>
      </c>
      <c r="H1461" s="2">
        <f t="shared" si="27"/>
        <v>0.42000000178813934</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55218744.420000002</v>
      </c>
      <c r="E1467" s="1">
        <v>0</v>
      </c>
      <c r="F1467" s="1">
        <v>0</v>
      </c>
      <c r="G1467" s="2">
        <f t="shared" si="24"/>
        <v>3533999.6428800002</v>
      </c>
      <c r="H1467" s="2">
        <f t="shared" si="27"/>
        <v>0.42000000178813934</v>
      </c>
      <c r="I1467" s="10">
        <f t="shared" si="31"/>
        <v>1484279.8563288839</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4226798774.4499998</v>
      </c>
      <c r="D1480" s="6"/>
      <c r="E1480" s="6">
        <v>0</v>
      </c>
      <c r="F1480" s="6">
        <v>0</v>
      </c>
      <c r="G1480" s="7">
        <f t="shared" ref="G1480:G1580" si="34">B1480/1000*C1480</f>
        <v>4226798.7744499994</v>
      </c>
      <c r="H1480" s="7">
        <f t="shared" ref="H1480:H1580" si="35">ABS(C1480-ROUND(C1480,0))</f>
        <v>0.44999980926513672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7997115086.5599995</v>
      </c>
      <c r="D1481" s="1">
        <v>0</v>
      </c>
      <c r="E1481" s="1">
        <v>0</v>
      </c>
      <c r="F1481" s="1">
        <v>0</v>
      </c>
      <c r="G1481" s="2">
        <f t="shared" si="34"/>
        <v>15994230.173119999</v>
      </c>
      <c r="H1481" s="2">
        <f t="shared" si="35"/>
        <v>0.44000053405761719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1233142745.76</v>
      </c>
      <c r="D1482" s="1">
        <v>0</v>
      </c>
      <c r="E1482" s="1">
        <v>0</v>
      </c>
      <c r="F1482" s="1">
        <v>0</v>
      </c>
      <c r="G1482" s="2">
        <f t="shared" si="34"/>
        <v>3699428.23728</v>
      </c>
      <c r="H1482" s="2">
        <f t="shared" si="35"/>
        <v>0.24000000953674316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4723667363.8899994</v>
      </c>
      <c r="D1483" s="1">
        <v>0</v>
      </c>
      <c r="E1483" s="1">
        <v>0</v>
      </c>
      <c r="F1483" s="1">
        <v>0</v>
      </c>
      <c r="G1483" s="2">
        <f t="shared" si="34"/>
        <v>18894669.455559999</v>
      </c>
      <c r="H1483" s="2">
        <f t="shared" si="35"/>
        <v>0.1100006103515625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587811729.41999996</v>
      </c>
      <c r="D1484" s="1">
        <v>0</v>
      </c>
      <c r="E1484" s="1">
        <v>0</v>
      </c>
      <c r="F1484" s="1">
        <v>0</v>
      </c>
      <c r="G1484" s="2">
        <f t="shared" si="34"/>
        <v>2939058.6470999997</v>
      </c>
      <c r="H1484" s="2">
        <f t="shared" si="35"/>
        <v>0.41999995708465576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1751111112.22</v>
      </c>
      <c r="D1485" s="1">
        <v>0</v>
      </c>
      <c r="E1485" s="1">
        <v>0</v>
      </c>
      <c r="F1485" s="1">
        <v>0</v>
      </c>
      <c r="G1485" s="2">
        <f t="shared" si="34"/>
        <v>10506666.673320001</v>
      </c>
      <c r="H1485" s="2">
        <f t="shared" si="35"/>
        <v>0.22000002861022949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53918219.439999998</v>
      </c>
      <c r="D1486" s="1">
        <v>0</v>
      </c>
      <c r="E1486" s="1">
        <v>0</v>
      </c>
      <c r="F1486" s="1">
        <v>0</v>
      </c>
      <c r="G1486" s="2">
        <f t="shared" si="34"/>
        <v>377427.53607999999</v>
      </c>
      <c r="H1486" s="2">
        <f t="shared" si="35"/>
        <v>0.43999999761581421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936729369.78999996</v>
      </c>
      <c r="D1487" s="1">
        <v>0</v>
      </c>
      <c r="E1487" s="1">
        <v>0</v>
      </c>
      <c r="F1487" s="1">
        <v>0</v>
      </c>
      <c r="G1487" s="2">
        <f t="shared" si="34"/>
        <v>7493834.9583200002</v>
      </c>
      <c r="H1487" s="2">
        <f t="shared" si="35"/>
        <v>0.21000003814697266</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742051501.08000004</v>
      </c>
      <c r="D1489" s="1">
        <v>0</v>
      </c>
      <c r="E1489" s="1">
        <v>0</v>
      </c>
      <c r="F1489" s="1">
        <v>0</v>
      </c>
      <c r="G1489" s="2">
        <f t="shared" si="34"/>
        <v>7420515.0108000003</v>
      </c>
      <c r="H1489" s="2">
        <f t="shared" si="35"/>
        <v>8.0000042915344238E-2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303398866.77999997</v>
      </c>
      <c r="D1490" s="1">
        <v>0</v>
      </c>
      <c r="E1490" s="1">
        <v>0</v>
      </c>
      <c r="F1490" s="1">
        <v>0</v>
      </c>
      <c r="G1490" s="2">
        <f t="shared" si="34"/>
        <v>3337387.5345799993</v>
      </c>
      <c r="H1490" s="2">
        <f t="shared" si="35"/>
        <v>0.22000002861022949</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348646565.16000003</v>
      </c>
      <c r="D1491" s="1">
        <v>0</v>
      </c>
      <c r="E1491" s="1">
        <v>0</v>
      </c>
      <c r="F1491" s="1">
        <v>0</v>
      </c>
      <c r="G1491" s="2">
        <f t="shared" si="34"/>
        <v>4183758.7819200004</v>
      </c>
      <c r="H1491" s="2">
        <f t="shared" si="35"/>
        <v>0.1600000262260437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865178041.88</v>
      </c>
      <c r="D1492" s="1">
        <v>0</v>
      </c>
      <c r="E1492" s="1">
        <v>0</v>
      </c>
      <c r="F1492" s="1">
        <v>0</v>
      </c>
      <c r="G1492" s="2">
        <f t="shared" si="34"/>
        <v>11247314.544439999</v>
      </c>
      <c r="H1492" s="2">
        <f t="shared" si="35"/>
        <v>0.12000000476837158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1175126935.03</v>
      </c>
      <c r="D1493" s="1">
        <v>0</v>
      </c>
      <c r="E1493" s="1">
        <v>0</v>
      </c>
      <c r="F1493" s="1">
        <v>0</v>
      </c>
      <c r="G1493" s="2">
        <f t="shared" si="34"/>
        <v>16451777.09042</v>
      </c>
      <c r="H1493" s="2">
        <f t="shared" si="35"/>
        <v>2.9999971389770508E-2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798751935.02999997</v>
      </c>
      <c r="D1497" s="1">
        <v>0</v>
      </c>
      <c r="E1497" s="1">
        <v>0</v>
      </c>
      <c r="F1497" s="1">
        <v>0</v>
      </c>
      <c r="G1497" s="2">
        <f t="shared" si="34"/>
        <v>14377534.830539998</v>
      </c>
      <c r="H1497" s="2">
        <f t="shared" si="35"/>
        <v>2.9999971389770508E-2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376375000</v>
      </c>
      <c r="D1498" s="1">
        <v>0</v>
      </c>
      <c r="E1498" s="1">
        <v>0</v>
      </c>
      <c r="F1498" s="1">
        <v>0</v>
      </c>
      <c r="G1498" s="2">
        <f t="shared" si="34"/>
        <v>7151125</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8925626983.2200012</v>
      </c>
      <c r="D1499" s="1">
        <v>0</v>
      </c>
      <c r="E1499" s="1">
        <v>0</v>
      </c>
      <c r="F1499" s="1">
        <v>0</v>
      </c>
      <c r="G1499" s="2">
        <f t="shared" si="34"/>
        <v>178512539.66440004</v>
      </c>
      <c r="H1499" s="2">
        <f t="shared" si="35"/>
        <v>0.220001220703125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1569711678.8499999</v>
      </c>
      <c r="D1500" s="1">
        <v>0</v>
      </c>
      <c r="E1500" s="1">
        <v>0</v>
      </c>
      <c r="F1500" s="1">
        <v>0</v>
      </c>
      <c r="G1500" s="2">
        <f t="shared" si="34"/>
        <v>32963945.255849998</v>
      </c>
      <c r="H1500" s="2">
        <f t="shared" si="35"/>
        <v>0.15000009536743164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4871854806.75</v>
      </c>
      <c r="D1501" s="1">
        <v>0</v>
      </c>
      <c r="E1501" s="1">
        <v>0</v>
      </c>
      <c r="F1501" s="1">
        <v>0</v>
      </c>
      <c r="G1501" s="2">
        <f t="shared" si="34"/>
        <v>107180805.74849999</v>
      </c>
      <c r="H1501" s="2">
        <f t="shared" si="35"/>
        <v>0.25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589140720.48000002</v>
      </c>
      <c r="D1502" s="1">
        <v>0</v>
      </c>
      <c r="E1502" s="1">
        <v>0</v>
      </c>
      <c r="F1502" s="1">
        <v>0</v>
      </c>
      <c r="G1502" s="2">
        <f t="shared" si="34"/>
        <v>13550236.571040001</v>
      </c>
      <c r="H1502" s="2">
        <f t="shared" si="35"/>
        <v>0.48000001907348633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1843641405.9200001</v>
      </c>
      <c r="D1503" s="1">
        <v>0</v>
      </c>
      <c r="E1503" s="1">
        <v>0</v>
      </c>
      <c r="F1503" s="1">
        <v>0</v>
      </c>
      <c r="G1503" s="2">
        <f t="shared" si="34"/>
        <v>44247393.742080003</v>
      </c>
      <c r="H1503" s="2">
        <f t="shared" si="35"/>
        <v>7.9999923706054688E-2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53816485.009999998</v>
      </c>
      <c r="D1504" s="1">
        <v>0</v>
      </c>
      <c r="E1504" s="1">
        <v>0</v>
      </c>
      <c r="F1504" s="1">
        <v>0</v>
      </c>
      <c r="G1504" s="2">
        <f t="shared" si="34"/>
        <v>1345412.12525</v>
      </c>
      <c r="H1504" s="2">
        <f t="shared" si="35"/>
        <v>9.9999979138374329E-3</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932630053.83000004</v>
      </c>
      <c r="D1505" s="1">
        <v>0</v>
      </c>
      <c r="E1505" s="1">
        <v>0</v>
      </c>
      <c r="F1505" s="1">
        <v>0</v>
      </c>
      <c r="G1505" s="2">
        <f t="shared" si="34"/>
        <v>24248381.399580002</v>
      </c>
      <c r="H1505" s="2">
        <f t="shared" si="35"/>
        <v>0.16999995708465576</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1799604.65</v>
      </c>
      <c r="D1506" s="1">
        <v>0</v>
      </c>
      <c r="E1506" s="1">
        <v>0</v>
      </c>
      <c r="F1506" s="1">
        <v>0</v>
      </c>
      <c r="G1506" s="2">
        <f>B1506/1000*C1506</f>
        <v>48589.325549999994</v>
      </c>
      <c r="H1506" s="2">
        <f>ABS(C1506-ROUND(C1506,0))</f>
        <v>0.35000000009313226</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766294212.76999998</v>
      </c>
      <c r="D1507" s="1">
        <v>0</v>
      </c>
      <c r="E1507" s="1">
        <v>0</v>
      </c>
      <c r="F1507" s="1">
        <v>0</v>
      </c>
      <c r="G1507" s="2">
        <f t="shared" si="34"/>
        <v>21456237.957559999</v>
      </c>
      <c r="H1507" s="2">
        <f t="shared" si="35"/>
        <v>0.23000001907348633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308256432.85000002</v>
      </c>
      <c r="D1508" s="1">
        <v>0</v>
      </c>
      <c r="E1508" s="1">
        <v>0</v>
      </c>
      <c r="F1508" s="1">
        <v>0</v>
      </c>
      <c r="G1508" s="2">
        <f t="shared" si="34"/>
        <v>8939436.5526500009</v>
      </c>
      <c r="H1508" s="2">
        <f t="shared" si="35"/>
        <v>0.14999997615814209</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376275891.24000001</v>
      </c>
      <c r="D1509" s="1">
        <v>0</v>
      </c>
      <c r="E1509" s="1">
        <v>0</v>
      </c>
      <c r="F1509" s="1">
        <v>0</v>
      </c>
      <c r="G1509" s="2">
        <f t="shared" si="34"/>
        <v>11288276.737199999</v>
      </c>
      <c r="H1509" s="2">
        <f t="shared" si="35"/>
        <v>0.24000000953674316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920604933.49000001</v>
      </c>
      <c r="D1510" s="1">
        <v>0</v>
      </c>
      <c r="E1510" s="1">
        <v>0</v>
      </c>
      <c r="F1510" s="1">
        <v>0</v>
      </c>
      <c r="G1510" s="2">
        <f t="shared" si="34"/>
        <v>28538752.938189998</v>
      </c>
      <c r="H1510" s="2">
        <f t="shared" si="35"/>
        <v>0.49000000953674316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1563455564.1300001</v>
      </c>
      <c r="D1511" s="1">
        <v>0</v>
      </c>
      <c r="E1511" s="1">
        <v>0</v>
      </c>
      <c r="F1511" s="1">
        <v>0</v>
      </c>
      <c r="G1511" s="2">
        <f t="shared" si="34"/>
        <v>50030578.052160002</v>
      </c>
      <c r="H1511" s="2">
        <f t="shared" si="35"/>
        <v>0.13000011444091797</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1563455564.1300001</v>
      </c>
      <c r="D1515" s="1">
        <v>0</v>
      </c>
      <c r="E1515" s="1">
        <v>0</v>
      </c>
      <c r="F1515" s="1">
        <v>0</v>
      </c>
      <c r="G1515" s="2">
        <f t="shared" si="34"/>
        <v>56284400.308679998</v>
      </c>
      <c r="H1515" s="2">
        <f t="shared" si="35"/>
        <v>0.13000011444091797</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3298286877.7899971</v>
      </c>
      <c r="D1517" s="1">
        <v>0</v>
      </c>
      <c r="E1517" s="1">
        <v>0</v>
      </c>
      <c r="F1517" s="1">
        <v>0</v>
      </c>
      <c r="G1517" s="2">
        <f t="shared" si="34"/>
        <v>125334901.35601988</v>
      </c>
      <c r="H1517" s="2">
        <f t="shared" si="35"/>
        <v>0.21000289916992188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339619349.69</v>
      </c>
      <c r="D1518" s="1">
        <v>0</v>
      </c>
      <c r="E1518" s="1">
        <v>0</v>
      </c>
      <c r="F1518" s="1">
        <v>0</v>
      </c>
      <c r="G1518" s="2">
        <f t="shared" si="34"/>
        <v>13245154.637909999</v>
      </c>
      <c r="H1518" s="2">
        <f t="shared" si="35"/>
        <v>0.31000000238418579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37310818.739999995</v>
      </c>
      <c r="D1519" s="1">
        <v>0</v>
      </c>
      <c r="E1519" s="1">
        <v>0</v>
      </c>
      <c r="F1519" s="1">
        <v>0</v>
      </c>
      <c r="G1519" s="2">
        <f t="shared" si="34"/>
        <v>1492432.7495999997</v>
      </c>
      <c r="H1519" s="2">
        <f t="shared" si="35"/>
        <v>0.26000000536441803</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4194440.5599999996</v>
      </c>
      <c r="D1520" s="1">
        <v>0</v>
      </c>
      <c r="E1520" s="1">
        <v>0</v>
      </c>
      <c r="F1520" s="1">
        <v>0</v>
      </c>
      <c r="G1520" s="2">
        <f t="shared" si="34"/>
        <v>171972.06295999998</v>
      </c>
      <c r="H1520" s="2">
        <f t="shared" si="35"/>
        <v>0.44000000040978193</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5337510.17</v>
      </c>
      <c r="D1521" s="1">
        <v>0</v>
      </c>
      <c r="E1521" s="1">
        <v>0</v>
      </c>
      <c r="F1521" s="1">
        <v>0</v>
      </c>
      <c r="G1521" s="2">
        <f t="shared" si="34"/>
        <v>224175.42714000001</v>
      </c>
      <c r="H1521" s="2">
        <f t="shared" si="35"/>
        <v>0.16999999992549419</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7891819.54</v>
      </c>
      <c r="D1522" s="1">
        <v>0</v>
      </c>
      <c r="E1522" s="1">
        <v>0</v>
      </c>
      <c r="F1522" s="1">
        <v>0</v>
      </c>
      <c r="G1522" s="2">
        <f t="shared" si="34"/>
        <v>339348.24021999998</v>
      </c>
      <c r="H1522" s="2">
        <f t="shared" si="35"/>
        <v>0.4599999999627471</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19887048.469999999</v>
      </c>
      <c r="D1523" s="1">
        <v>0</v>
      </c>
      <c r="E1523" s="1">
        <v>0</v>
      </c>
      <c r="F1523" s="1">
        <v>0</v>
      </c>
      <c r="G1523" s="2">
        <f t="shared" si="34"/>
        <v>875030.13267999992</v>
      </c>
      <c r="H1523" s="2">
        <f t="shared" si="35"/>
        <v>0.4699999988079071</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264533640.75000003</v>
      </c>
      <c r="D1524" s="1">
        <v>0</v>
      </c>
      <c r="E1524" s="1">
        <v>0</v>
      </c>
      <c r="F1524" s="1">
        <v>0</v>
      </c>
      <c r="G1524" s="2">
        <f t="shared" si="34"/>
        <v>11904013.83375</v>
      </c>
      <c r="H1524" s="2">
        <f t="shared" si="35"/>
        <v>0.24999997019767761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143106148.83000001</v>
      </c>
      <c r="D1530" s="1">
        <v>0</v>
      </c>
      <c r="E1530" s="1">
        <v>0</v>
      </c>
      <c r="F1530" s="1">
        <v>0</v>
      </c>
      <c r="G1530" s="2">
        <f t="shared" si="34"/>
        <v>7298413.59033</v>
      </c>
      <c r="H1530" s="2">
        <f t="shared" si="35"/>
        <v>0.16999998688697815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109594481.37</v>
      </c>
      <c r="D1531" s="1">
        <v>0</v>
      </c>
      <c r="E1531" s="1">
        <v>0</v>
      </c>
      <c r="F1531" s="1">
        <v>0</v>
      </c>
      <c r="G1531" s="2">
        <f t="shared" si="34"/>
        <v>5698913.0312400004</v>
      </c>
      <c r="H1531" s="2">
        <f t="shared" si="35"/>
        <v>0.37000000476837158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10514542.67</v>
      </c>
      <c r="D1532" s="1">
        <v>0</v>
      </c>
      <c r="E1532" s="1">
        <v>0</v>
      </c>
      <c r="F1532" s="1">
        <v>0</v>
      </c>
      <c r="G1532" s="2">
        <f t="shared" si="34"/>
        <v>557270.76150999998</v>
      </c>
      <c r="H1532" s="2">
        <f t="shared" si="35"/>
        <v>0.33000000007450581</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16310164.23</v>
      </c>
      <c r="D1533" s="1">
        <v>0</v>
      </c>
      <c r="E1533" s="1">
        <v>0</v>
      </c>
      <c r="F1533" s="1">
        <v>0</v>
      </c>
      <c r="G1533" s="2">
        <f t="shared" si="34"/>
        <v>880748.86842000007</v>
      </c>
      <c r="H1533" s="2">
        <f t="shared" si="35"/>
        <v>0.23000000044703484</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6686960.5599999996</v>
      </c>
      <c r="D1534" s="1">
        <v>0</v>
      </c>
      <c r="E1534" s="1">
        <v>0</v>
      </c>
      <c r="F1534" s="1">
        <v>0</v>
      </c>
      <c r="G1534" s="2">
        <f t="shared" si="34"/>
        <v>367782.8308</v>
      </c>
      <c r="H1534" s="2">
        <f t="shared" si="35"/>
        <v>0.44000000040978193</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501075.44</v>
      </c>
      <c r="D1535" s="1">
        <v>0</v>
      </c>
      <c r="E1535" s="1">
        <v>0</v>
      </c>
      <c r="F1535" s="1">
        <v>0</v>
      </c>
      <c r="G1535" s="2">
        <f t="shared" si="34"/>
        <v>28060.22464</v>
      </c>
      <c r="H1535" s="2">
        <f t="shared" si="35"/>
        <v>0.44000000000232831</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387556.92</v>
      </c>
      <c r="D1536" s="1">
        <v>0</v>
      </c>
      <c r="E1536" s="1">
        <v>0</v>
      </c>
      <c r="F1536" s="1">
        <v>0</v>
      </c>
      <c r="G1536" s="2">
        <f t="shared" si="34"/>
        <v>22090.744439999999</v>
      </c>
      <c r="H1536" s="2">
        <f t="shared" si="35"/>
        <v>8.0000000016298145E-2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110823.73</v>
      </c>
      <c r="D1537" s="1">
        <v>0</v>
      </c>
      <c r="E1537" s="1">
        <v>0</v>
      </c>
      <c r="F1537" s="1">
        <v>0</v>
      </c>
      <c r="G1537" s="2">
        <f t="shared" si="34"/>
        <v>6427.7763400000003</v>
      </c>
      <c r="H1537" s="2">
        <f t="shared" si="35"/>
        <v>0.27000000000407454</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339.71</v>
      </c>
      <c r="D1538" s="1">
        <v>0</v>
      </c>
      <c r="E1538" s="1">
        <v>0</v>
      </c>
      <c r="F1538" s="1">
        <v>0</v>
      </c>
      <c r="G1538" s="2">
        <f t="shared" si="34"/>
        <v>20.042889999999996</v>
      </c>
      <c r="H1538" s="2">
        <f t="shared" si="35"/>
        <v>0.29000000000002046</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2355.08</v>
      </c>
      <c r="D1539" s="1">
        <v>0</v>
      </c>
      <c r="E1539" s="1">
        <v>0</v>
      </c>
      <c r="F1539" s="1">
        <v>0</v>
      </c>
      <c r="G1539" s="2">
        <f t="shared" si="34"/>
        <v>141.3048</v>
      </c>
      <c r="H1539" s="2">
        <f t="shared" si="35"/>
        <v>7.999999999992724E-2</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84086882.390000001</v>
      </c>
      <c r="D1540" s="1">
        <v>0</v>
      </c>
      <c r="E1540" s="1">
        <v>0</v>
      </c>
      <c r="F1540" s="1">
        <v>0</v>
      </c>
      <c r="G1540" s="2">
        <f t="shared" si="34"/>
        <v>5129299.8257900001</v>
      </c>
      <c r="H1540" s="2">
        <f t="shared" si="35"/>
        <v>0.39000000059604645</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81036882.390000001</v>
      </c>
      <c r="D1541" s="1">
        <v>0</v>
      </c>
      <c r="E1541" s="1">
        <v>0</v>
      </c>
      <c r="F1541" s="1">
        <v>0</v>
      </c>
      <c r="G1541" s="2">
        <f t="shared" si="34"/>
        <v>5024286.7081800001</v>
      </c>
      <c r="H1541" s="2">
        <f t="shared" si="35"/>
        <v>0.39000000059604645</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3050000</v>
      </c>
      <c r="D1542" s="1">
        <v>0</v>
      </c>
      <c r="E1542" s="1">
        <v>0</v>
      </c>
      <c r="F1542" s="1">
        <v>0</v>
      </c>
      <c r="G1542" s="2">
        <f t="shared" si="34"/>
        <v>192150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35018063.150000006</v>
      </c>
      <c r="D1550" s="1">
        <v>0</v>
      </c>
      <c r="E1550" s="1">
        <v>0</v>
      </c>
      <c r="F1550" s="1">
        <v>0</v>
      </c>
      <c r="G1550" s="2">
        <f t="shared" si="34"/>
        <v>2486282.4836500003</v>
      </c>
      <c r="H1550" s="2">
        <f t="shared" si="35"/>
        <v>0.15000000596046448</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27939007.079999998</v>
      </c>
      <c r="D1551" s="1">
        <v>0</v>
      </c>
      <c r="E1551" s="1">
        <v>0</v>
      </c>
      <c r="F1551" s="1">
        <v>0</v>
      </c>
      <c r="G1551" s="2">
        <f t="shared" si="34"/>
        <v>2011608.5097599998</v>
      </c>
      <c r="H1551" s="2">
        <f t="shared" si="35"/>
        <v>7.9999998211860657E-2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6887309.2400000002</v>
      </c>
      <c r="D1552" s="1">
        <v>0</v>
      </c>
      <c r="E1552" s="1">
        <v>0</v>
      </c>
      <c r="F1552" s="1">
        <v>0</v>
      </c>
      <c r="G1552" s="2">
        <f t="shared" si="34"/>
        <v>502773.57451999997</v>
      </c>
      <c r="H1552" s="2">
        <f t="shared" si="35"/>
        <v>0.24000000022351742</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109946.74</v>
      </c>
      <c r="D1553" s="1">
        <v>0</v>
      </c>
      <c r="E1553" s="1">
        <v>0</v>
      </c>
      <c r="F1553" s="1">
        <v>0</v>
      </c>
      <c r="G1553" s="2">
        <f t="shared" si="34"/>
        <v>8136.0587599999999</v>
      </c>
      <c r="H1553" s="2">
        <f t="shared" si="35"/>
        <v>0.25999999999476131</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81800.09</v>
      </c>
      <c r="D1554" s="1">
        <v>0</v>
      </c>
      <c r="E1554" s="1">
        <v>0</v>
      </c>
      <c r="F1554" s="1">
        <v>0</v>
      </c>
      <c r="G1554" s="2">
        <f t="shared" si="34"/>
        <v>6135.0067499999996</v>
      </c>
      <c r="H1554" s="2">
        <f t="shared" si="35"/>
        <v>8.999999999650754E-2</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1387013.51</v>
      </c>
      <c r="D1555" s="1">
        <v>0</v>
      </c>
      <c r="E1555" s="1">
        <v>0</v>
      </c>
      <c r="F1555" s="1">
        <v>0</v>
      </c>
      <c r="G1555" s="2">
        <f t="shared" si="34"/>
        <v>105413.02675999999</v>
      </c>
      <c r="H1555" s="2">
        <f t="shared" si="35"/>
        <v>0.48999999999068677</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1328636.01</v>
      </c>
      <c r="D1556" s="1">
        <v>0</v>
      </c>
      <c r="E1556" s="1">
        <v>0</v>
      </c>
      <c r="F1556" s="1">
        <v>0</v>
      </c>
      <c r="G1556" s="2">
        <f t="shared" si="34"/>
        <v>102304.97276999999</v>
      </c>
      <c r="H1556" s="2">
        <f t="shared" si="35"/>
        <v>1.0000000009313226E-2</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70</v>
      </c>
      <c r="D1557" s="1">
        <v>0</v>
      </c>
      <c r="E1557" s="1">
        <v>0</v>
      </c>
      <c r="F1557" s="1">
        <v>0</v>
      </c>
      <c r="G1557" s="2">
        <f t="shared" si="34"/>
        <v>5.46</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50885</v>
      </c>
      <c r="D1558" s="1">
        <v>0</v>
      </c>
      <c r="E1558" s="1">
        <v>0</v>
      </c>
      <c r="F1558" s="1">
        <v>0</v>
      </c>
      <c r="G1558" s="2">
        <f t="shared" si="34"/>
        <v>4019.915</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7422.5</v>
      </c>
      <c r="D1559" s="1">
        <v>0</v>
      </c>
      <c r="E1559" s="1">
        <v>0</v>
      </c>
      <c r="F1559" s="1">
        <v>0</v>
      </c>
      <c r="G1559" s="2">
        <f t="shared" si="34"/>
        <v>593.80000000000007</v>
      </c>
      <c r="H1559" s="2">
        <f t="shared" si="35"/>
        <v>0.5</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434457.43000000005</v>
      </c>
      <c r="D1560" s="1">
        <v>0</v>
      </c>
      <c r="E1560" s="1">
        <v>0</v>
      </c>
      <c r="F1560" s="1">
        <v>0</v>
      </c>
      <c r="G1560" s="2">
        <f t="shared" si="34"/>
        <v>35191.051830000004</v>
      </c>
      <c r="H1560" s="2">
        <f t="shared" si="35"/>
        <v>0.43000000005122274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206594.51</v>
      </c>
      <c r="D1561" s="1">
        <v>0</v>
      </c>
      <c r="E1561" s="1">
        <v>0</v>
      </c>
      <c r="F1561" s="1">
        <v>0</v>
      </c>
      <c r="G1561" s="2">
        <f t="shared" si="34"/>
        <v>16940.749820000001</v>
      </c>
      <c r="H1561" s="2">
        <f t="shared" si="35"/>
        <v>0.48999999999068677</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227862.92</v>
      </c>
      <c r="D1562" s="1">
        <v>0</v>
      </c>
      <c r="E1562" s="1">
        <v>0</v>
      </c>
      <c r="F1562" s="1">
        <v>0</v>
      </c>
      <c r="G1562" s="2">
        <f t="shared" si="34"/>
        <v>18912.622360000001</v>
      </c>
      <c r="H1562" s="2">
        <f t="shared" si="35"/>
        <v>7.9999999987194315E-2</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37774890.199999996</v>
      </c>
      <c r="D1565" s="1">
        <v>0</v>
      </c>
      <c r="E1565" s="1">
        <v>0</v>
      </c>
      <c r="F1565" s="1">
        <v>0</v>
      </c>
      <c r="G1565" s="2">
        <f t="shared" si="34"/>
        <v>3248640.5571999992</v>
      </c>
      <c r="H1565" s="2">
        <f t="shared" si="35"/>
        <v>0.19999999552965164</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29310087.48</v>
      </c>
      <c r="D1566" s="1">
        <v>0</v>
      </c>
      <c r="E1566" s="1">
        <v>0</v>
      </c>
      <c r="F1566" s="1">
        <v>0</v>
      </c>
      <c r="G1566" s="2">
        <f t="shared" si="34"/>
        <v>2549977.6107600001</v>
      </c>
      <c r="H1566" s="2">
        <f t="shared" si="35"/>
        <v>0.48000000044703484</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6518512.21</v>
      </c>
      <c r="D1567" s="1">
        <v>0</v>
      </c>
      <c r="E1567" s="1">
        <v>0</v>
      </c>
      <c r="F1567" s="1">
        <v>0</v>
      </c>
      <c r="G1567" s="2">
        <f t="shared" si="34"/>
        <v>573629.07447999995</v>
      </c>
      <c r="H1567" s="2">
        <f t="shared" si="35"/>
        <v>0.2099999999627471</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311496.64</v>
      </c>
      <c r="D1568" s="1">
        <v>0</v>
      </c>
      <c r="E1568" s="1">
        <v>0</v>
      </c>
      <c r="F1568" s="1">
        <v>0</v>
      </c>
      <c r="G1568" s="2">
        <f t="shared" si="34"/>
        <v>27723.200959999998</v>
      </c>
      <c r="H1568" s="2">
        <f t="shared" si="35"/>
        <v>0.35999999998603016</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1634793.87</v>
      </c>
      <c r="D1569" s="1">
        <v>0</v>
      </c>
      <c r="E1569" s="1">
        <v>0</v>
      </c>
      <c r="F1569" s="1">
        <v>0</v>
      </c>
      <c r="G1569" s="2">
        <f t="shared" si="34"/>
        <v>147131.44830000002</v>
      </c>
      <c r="H1569" s="2">
        <f t="shared" si="35"/>
        <v>0.12999999988824129</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2958667528.1000004</v>
      </c>
      <c r="D1576" s="1">
        <v>0</v>
      </c>
      <c r="E1576" s="1">
        <v>0</v>
      </c>
      <c r="F1576" s="1">
        <v>0</v>
      </c>
      <c r="G1576" s="2">
        <f t="shared" si="34"/>
        <v>286990750.22570002</v>
      </c>
      <c r="H1576" s="2">
        <f t="shared" si="35"/>
        <v>0.10000038146972656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312343934.44</v>
      </c>
      <c r="D1577" s="1">
        <v>0</v>
      </c>
      <c r="E1577" s="1">
        <v>0</v>
      </c>
      <c r="F1577" s="1">
        <v>0</v>
      </c>
      <c r="G1577" s="2">
        <f t="shared" si="34"/>
        <v>30609705.575120002</v>
      </c>
      <c r="H1577" s="2">
        <f t="shared" si="35"/>
        <v>0.43999999761581421</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383100429.01999998</v>
      </c>
      <c r="D1578" s="1">
        <v>0</v>
      </c>
      <c r="E1578" s="1">
        <v>0</v>
      </c>
      <c r="F1578" s="1">
        <v>0</v>
      </c>
      <c r="G1578" s="2">
        <f t="shared" si="34"/>
        <v>37926942.47298</v>
      </c>
      <c r="H1578" s="2">
        <f t="shared" si="35"/>
        <v>1.9999980926513672E-2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105626564.43000001</v>
      </c>
      <c r="D1579" s="1">
        <v>0</v>
      </c>
      <c r="E1579" s="1">
        <v>0</v>
      </c>
      <c r="F1579" s="1">
        <v>0</v>
      </c>
      <c r="G1579" s="2">
        <f t="shared" si="34"/>
        <v>10562656.443000002</v>
      </c>
      <c r="H1579" s="2">
        <f t="shared" si="35"/>
        <v>0.43000000715255737</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2157596600.21</v>
      </c>
      <c r="D1580" s="13">
        <v>0</v>
      </c>
      <c r="E1580" s="13">
        <v>0</v>
      </c>
      <c r="F1580" s="13">
        <v>0</v>
      </c>
      <c r="G1580" s="14">
        <f t="shared" si="34"/>
        <v>217917256.62121001</v>
      </c>
      <c r="H1580" s="14">
        <f t="shared" si="35"/>
        <v>0.21000003814697266</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3299</v>
      </c>
      <c r="B1" s="378"/>
      <c r="C1" s="378"/>
    </row>
    <row r="2" spans="1:17" ht="33" customHeight="1" x14ac:dyDescent="0.2">
      <c r="A2" s="379" t="s">
        <v>3300</v>
      </c>
      <c r="B2" s="380"/>
      <c r="C2" s="377"/>
      <c r="D2" s="4"/>
      <c r="E2" s="4"/>
      <c r="F2" s="4"/>
      <c r="G2" s="4"/>
      <c r="H2" s="4"/>
      <c r="I2" s="4"/>
      <c r="J2" s="4"/>
      <c r="K2" s="4"/>
      <c r="L2" s="4"/>
      <c r="M2" s="4"/>
      <c r="N2" s="4"/>
      <c r="O2" s="4"/>
      <c r="P2" s="4"/>
      <c r="Q2" s="4"/>
    </row>
    <row r="3" spans="1:17" ht="18.75" customHeight="1" x14ac:dyDescent="0.2">
      <c r="A3" s="42" t="s">
        <v>3301</v>
      </c>
      <c r="B3" s="381" t="s">
        <v>3302</v>
      </c>
      <c r="C3" s="377"/>
      <c r="D3" s="4"/>
      <c r="E3" s="4"/>
      <c r="F3" s="4"/>
      <c r="G3" s="4"/>
      <c r="H3" s="4"/>
      <c r="I3" s="4"/>
      <c r="J3" s="4"/>
      <c r="K3" s="4"/>
      <c r="L3" s="4"/>
      <c r="M3" s="4"/>
      <c r="N3" s="4"/>
      <c r="O3" s="4"/>
      <c r="P3" s="4"/>
      <c r="Q3" s="4"/>
    </row>
    <row r="4" spans="1:17" ht="37.5" hidden="1" customHeight="1" x14ac:dyDescent="0.2">
      <c r="A4" s="43" t="s">
        <v>3303</v>
      </c>
      <c r="B4" s="376" t="s">
        <v>3304</v>
      </c>
      <c r="C4" s="377"/>
      <c r="D4" s="4"/>
      <c r="E4" s="4"/>
      <c r="F4" s="4"/>
      <c r="G4" s="4"/>
      <c r="H4" s="4"/>
      <c r="I4" s="4"/>
      <c r="J4" s="4"/>
      <c r="K4" s="4"/>
      <c r="L4" s="4"/>
      <c r="M4" s="4"/>
      <c r="N4" s="4"/>
      <c r="O4" s="4"/>
      <c r="P4" s="4"/>
      <c r="Q4" s="4"/>
    </row>
    <row r="5" spans="1:17" ht="48" hidden="1" customHeight="1" x14ac:dyDescent="0.2">
      <c r="A5" s="43" t="s">
        <v>3303</v>
      </c>
      <c r="B5" s="376" t="s">
        <v>3305</v>
      </c>
      <c r="C5" s="377"/>
      <c r="D5" s="4"/>
      <c r="E5" s="4"/>
      <c r="F5" s="4"/>
      <c r="G5" s="4"/>
      <c r="H5" s="4"/>
      <c r="I5" s="4"/>
      <c r="J5" s="4"/>
      <c r="K5" s="4"/>
      <c r="L5" s="4"/>
      <c r="M5" s="4"/>
      <c r="N5" s="4"/>
      <c r="O5" s="4"/>
      <c r="P5" s="4"/>
      <c r="Q5" s="4"/>
    </row>
    <row r="6" spans="1:17" ht="59.25" hidden="1" customHeight="1" x14ac:dyDescent="0.2">
      <c r="A6" s="43" t="s">
        <v>3303</v>
      </c>
      <c r="B6" s="376" t="s">
        <v>3306</v>
      </c>
      <c r="C6" s="377"/>
      <c r="D6" s="4"/>
      <c r="E6" s="4"/>
      <c r="F6" s="4"/>
      <c r="G6" s="4"/>
      <c r="H6" s="4"/>
      <c r="I6" s="4"/>
      <c r="J6" s="4"/>
      <c r="K6" s="4"/>
      <c r="L6" s="4"/>
      <c r="M6" s="4"/>
      <c r="N6" s="4"/>
      <c r="O6" s="4"/>
      <c r="P6" s="4"/>
      <c r="Q6" s="4"/>
    </row>
    <row r="7" spans="1:17" ht="48" hidden="1" customHeight="1" x14ac:dyDescent="0.2">
      <c r="A7" s="43" t="s">
        <v>3307</v>
      </c>
      <c r="B7" s="376" t="s">
        <v>3308</v>
      </c>
      <c r="C7" s="377"/>
      <c r="D7" s="4"/>
      <c r="E7" s="4"/>
      <c r="F7" s="4"/>
      <c r="G7" s="4"/>
      <c r="H7" s="4"/>
      <c r="I7" s="4"/>
      <c r="J7" s="4"/>
      <c r="K7" s="4"/>
      <c r="L7" s="4"/>
      <c r="M7" s="4"/>
      <c r="N7" s="4"/>
      <c r="O7" s="4"/>
      <c r="P7" s="4"/>
      <c r="Q7" s="4"/>
    </row>
    <row r="8" spans="1:17" ht="41.25" hidden="1" customHeight="1" x14ac:dyDescent="0.2">
      <c r="A8" s="43" t="s">
        <v>3309</v>
      </c>
      <c r="B8" s="376" t="s">
        <v>3310</v>
      </c>
      <c r="C8" s="377"/>
      <c r="D8" s="4"/>
      <c r="E8" s="4"/>
      <c r="F8" s="4"/>
      <c r="G8" s="4"/>
      <c r="H8" s="4"/>
      <c r="I8" s="4"/>
      <c r="J8" s="4"/>
      <c r="K8" s="4"/>
      <c r="L8" s="4"/>
      <c r="M8" s="4"/>
      <c r="N8" s="4"/>
      <c r="O8" s="4"/>
      <c r="P8" s="4"/>
      <c r="Q8" s="4"/>
    </row>
    <row r="9" spans="1:17" ht="59.25" hidden="1" customHeight="1" x14ac:dyDescent="0.2">
      <c r="A9" s="43" t="s">
        <v>3311</v>
      </c>
      <c r="B9" s="376" t="s">
        <v>3312</v>
      </c>
      <c r="C9" s="377"/>
      <c r="D9" s="4"/>
      <c r="E9" s="4"/>
      <c r="F9" s="4"/>
      <c r="G9" s="4"/>
      <c r="H9" s="4"/>
      <c r="I9" s="4"/>
      <c r="J9" s="4"/>
      <c r="K9" s="4"/>
      <c r="L9" s="4"/>
      <c r="M9" s="4"/>
      <c r="N9" s="4"/>
      <c r="O9" s="4"/>
      <c r="P9" s="4"/>
      <c r="Q9" s="4"/>
    </row>
    <row r="10" spans="1:17" ht="61.5" hidden="1" customHeight="1" x14ac:dyDescent="0.2">
      <c r="A10" s="43" t="s">
        <v>3311</v>
      </c>
      <c r="B10" s="376" t="s">
        <v>3313</v>
      </c>
      <c r="C10" s="377"/>
      <c r="D10" s="4"/>
      <c r="E10" s="4"/>
      <c r="F10" s="4"/>
      <c r="G10" s="4"/>
      <c r="H10" s="4"/>
      <c r="I10" s="4"/>
      <c r="J10" s="4"/>
      <c r="K10" s="4"/>
      <c r="L10" s="4"/>
      <c r="M10" s="4"/>
      <c r="N10" s="4"/>
      <c r="O10" s="4"/>
      <c r="P10" s="4"/>
      <c r="Q10" s="4"/>
    </row>
    <row r="11" spans="1:17" ht="43.5" hidden="1" customHeight="1" x14ac:dyDescent="0.2">
      <c r="A11" s="43" t="s">
        <v>3311</v>
      </c>
      <c r="B11" s="376" t="s">
        <v>3314</v>
      </c>
      <c r="C11" s="377"/>
      <c r="D11" s="4"/>
      <c r="E11" s="4"/>
      <c r="F11" s="4"/>
      <c r="G11" s="4"/>
      <c r="H11" s="4"/>
      <c r="I11" s="4"/>
      <c r="J11" s="4"/>
      <c r="K11" s="4"/>
      <c r="L11" s="4"/>
      <c r="M11" s="4"/>
      <c r="N11" s="4"/>
      <c r="O11" s="4"/>
      <c r="P11" s="4"/>
      <c r="Q11" s="4"/>
    </row>
    <row r="12" spans="1:17" ht="27.75" hidden="1" customHeight="1" x14ac:dyDescent="0.2">
      <c r="A12" s="43" t="s">
        <v>3315</v>
      </c>
      <c r="B12" s="376" t="s">
        <v>3316</v>
      </c>
      <c r="C12" s="377"/>
      <c r="D12" s="4"/>
      <c r="E12" s="4"/>
      <c r="F12" s="4"/>
      <c r="G12" s="4"/>
      <c r="H12" s="4"/>
      <c r="I12" s="4"/>
      <c r="J12" s="4"/>
      <c r="K12" s="4"/>
      <c r="L12" s="4"/>
      <c r="M12" s="4"/>
      <c r="N12" s="4"/>
      <c r="O12" s="4"/>
      <c r="P12" s="4"/>
      <c r="Q12" s="4"/>
    </row>
    <row r="13" spans="1:17" ht="27.75" hidden="1" customHeight="1" x14ac:dyDescent="0.2">
      <c r="A13" s="43" t="s">
        <v>3317</v>
      </c>
      <c r="B13" s="376" t="s">
        <v>3318</v>
      </c>
      <c r="C13" s="377"/>
      <c r="D13" s="4"/>
      <c r="E13" s="4"/>
      <c r="F13" s="4"/>
      <c r="G13" s="4"/>
      <c r="H13" s="4"/>
      <c r="I13" s="4"/>
      <c r="J13" s="4"/>
      <c r="K13" s="4"/>
      <c r="L13" s="4"/>
      <c r="M13" s="4"/>
      <c r="N13" s="4"/>
      <c r="O13" s="4"/>
      <c r="P13" s="4"/>
      <c r="Q13" s="4"/>
    </row>
    <row r="14" spans="1:17" ht="45.75" hidden="1" customHeight="1" x14ac:dyDescent="0.2">
      <c r="A14" s="43" t="s">
        <v>3319</v>
      </c>
      <c r="B14" s="376" t="s">
        <v>3320</v>
      </c>
      <c r="C14" s="377"/>
      <c r="D14" s="4"/>
      <c r="E14" s="4"/>
      <c r="F14" s="4"/>
      <c r="G14" s="4"/>
      <c r="H14" s="4"/>
      <c r="I14" s="4"/>
      <c r="J14" s="4"/>
      <c r="K14" s="4"/>
      <c r="L14" s="4"/>
      <c r="M14" s="4"/>
      <c r="N14" s="4"/>
      <c r="O14" s="4"/>
      <c r="P14" s="4"/>
      <c r="Q14" s="4"/>
    </row>
    <row r="15" spans="1:17" ht="45.75" hidden="1" customHeight="1" x14ac:dyDescent="0.2">
      <c r="A15" s="43" t="s">
        <v>3321</v>
      </c>
      <c r="B15" s="376" t="s">
        <v>3322</v>
      </c>
      <c r="C15" s="377"/>
      <c r="D15" s="4"/>
      <c r="E15" s="4"/>
      <c r="F15" s="4"/>
      <c r="G15" s="4"/>
      <c r="H15" s="4"/>
      <c r="I15" s="4"/>
      <c r="J15" s="4"/>
      <c r="K15" s="4"/>
      <c r="L15" s="4"/>
      <c r="M15" s="4"/>
      <c r="N15" s="4"/>
      <c r="O15" s="4"/>
      <c r="P15" s="4"/>
      <c r="Q15" s="4"/>
    </row>
    <row r="16" spans="1:17" ht="51" hidden="1" customHeight="1" x14ac:dyDescent="0.2">
      <c r="A16" s="43" t="s">
        <v>3323</v>
      </c>
      <c r="B16" s="376" t="s">
        <v>3324</v>
      </c>
      <c r="C16" s="377"/>
      <c r="D16" s="4"/>
      <c r="E16" s="4"/>
      <c r="F16" s="4"/>
      <c r="G16" s="4"/>
      <c r="H16" s="4"/>
      <c r="I16" s="4"/>
      <c r="J16" s="4"/>
      <c r="K16" s="4"/>
      <c r="L16" s="4"/>
      <c r="M16" s="4"/>
      <c r="N16" s="4"/>
      <c r="O16" s="4"/>
      <c r="P16" s="4"/>
      <c r="Q16" s="4"/>
    </row>
    <row r="17" spans="1:17" ht="27.75" hidden="1" customHeight="1" x14ac:dyDescent="0.2">
      <c r="A17" s="43" t="s">
        <v>3325</v>
      </c>
      <c r="B17" s="376" t="s">
        <v>3326</v>
      </c>
      <c r="C17" s="377"/>
      <c r="D17" s="4"/>
      <c r="E17" s="4"/>
      <c r="F17" s="4"/>
      <c r="G17" s="4"/>
      <c r="H17" s="4"/>
      <c r="I17" s="4"/>
      <c r="J17" s="4"/>
      <c r="K17" s="4"/>
      <c r="L17" s="4"/>
      <c r="M17" s="4"/>
      <c r="N17" s="4"/>
      <c r="O17" s="4"/>
      <c r="P17" s="4"/>
      <c r="Q17" s="4"/>
    </row>
    <row r="18" spans="1:17" ht="27.75" hidden="1" customHeight="1" x14ac:dyDescent="0.2">
      <c r="A18" s="43" t="s">
        <v>3327</v>
      </c>
      <c r="B18" s="376" t="s">
        <v>3328</v>
      </c>
      <c r="C18" s="377"/>
      <c r="D18" s="4"/>
      <c r="E18" s="4"/>
      <c r="F18" s="4"/>
      <c r="G18" s="4"/>
      <c r="H18" s="4"/>
      <c r="I18" s="4"/>
      <c r="J18" s="4"/>
      <c r="K18" s="4"/>
      <c r="L18" s="4"/>
      <c r="M18" s="4"/>
      <c r="N18" s="4"/>
      <c r="O18" s="4"/>
      <c r="P18" s="4"/>
      <c r="Q18" s="4"/>
    </row>
    <row r="19" spans="1:17" ht="45" hidden="1" customHeight="1" x14ac:dyDescent="0.2">
      <c r="A19" s="43" t="s">
        <v>3327</v>
      </c>
      <c r="B19" s="376" t="s">
        <v>3329</v>
      </c>
      <c r="C19" s="377"/>
      <c r="D19" s="4"/>
      <c r="E19" s="4"/>
      <c r="F19" s="4"/>
      <c r="G19" s="4"/>
      <c r="H19" s="4"/>
      <c r="I19" s="4"/>
      <c r="J19" s="4"/>
      <c r="K19" s="4"/>
      <c r="L19" s="4"/>
      <c r="M19" s="4"/>
      <c r="N19" s="4"/>
      <c r="O19" s="4"/>
      <c r="P19" s="4"/>
      <c r="Q19" s="4"/>
    </row>
    <row r="20" spans="1:17" ht="45" hidden="1" customHeight="1" x14ac:dyDescent="0.2">
      <c r="A20" s="43" t="s">
        <v>3330</v>
      </c>
      <c r="B20" s="376" t="s">
        <v>3331</v>
      </c>
      <c r="C20" s="377"/>
      <c r="D20" s="4"/>
      <c r="E20" s="4"/>
      <c r="F20" s="4"/>
      <c r="G20" s="4"/>
      <c r="H20" s="4"/>
      <c r="I20" s="4"/>
      <c r="J20" s="4"/>
      <c r="K20" s="4"/>
      <c r="L20" s="4"/>
      <c r="M20" s="4"/>
      <c r="N20" s="4"/>
      <c r="O20" s="4"/>
      <c r="P20" s="4"/>
      <c r="Q20" s="4"/>
    </row>
    <row r="21" spans="1:17" ht="30" hidden="1" customHeight="1" x14ac:dyDescent="0.2">
      <c r="A21" s="43" t="s">
        <v>3332</v>
      </c>
      <c r="B21" s="376" t="s">
        <v>3333</v>
      </c>
      <c r="C21" s="377"/>
      <c r="D21" s="4"/>
      <c r="E21" s="4"/>
      <c r="F21" s="4"/>
      <c r="G21" s="4"/>
      <c r="H21" s="4"/>
      <c r="I21" s="4"/>
      <c r="J21" s="4"/>
      <c r="K21" s="4"/>
      <c r="L21" s="4"/>
      <c r="M21" s="4"/>
      <c r="N21" s="4"/>
      <c r="O21" s="4"/>
      <c r="P21" s="4"/>
      <c r="Q21" s="4"/>
    </row>
    <row r="22" spans="1:17" ht="30" hidden="1" customHeight="1" x14ac:dyDescent="0.2">
      <c r="A22" s="43" t="s">
        <v>3334</v>
      </c>
      <c r="B22" s="376" t="s">
        <v>3335</v>
      </c>
      <c r="C22" s="377"/>
      <c r="D22" s="4"/>
      <c r="E22" s="4"/>
      <c r="F22" s="4"/>
      <c r="G22" s="4"/>
      <c r="H22" s="4"/>
      <c r="I22" s="4"/>
      <c r="J22" s="4"/>
      <c r="K22" s="4"/>
      <c r="L22" s="4"/>
      <c r="M22" s="4"/>
      <c r="N22" s="4"/>
      <c r="O22" s="4"/>
      <c r="P22" s="4"/>
      <c r="Q22" s="4"/>
    </row>
    <row r="23" spans="1:17" ht="30" hidden="1" customHeight="1" x14ac:dyDescent="0.2">
      <c r="A23" s="43" t="s">
        <v>3336</v>
      </c>
      <c r="B23" s="376" t="s">
        <v>3337</v>
      </c>
      <c r="C23" s="377"/>
      <c r="D23" s="4"/>
      <c r="E23" s="4"/>
      <c r="F23" s="4"/>
      <c r="G23" s="4"/>
      <c r="H23" s="4"/>
      <c r="I23" s="4"/>
      <c r="J23" s="4"/>
      <c r="K23" s="4"/>
      <c r="L23" s="4"/>
      <c r="M23" s="4"/>
      <c r="N23" s="4"/>
      <c r="O23" s="4"/>
      <c r="P23" s="4"/>
      <c r="Q23" s="4"/>
    </row>
    <row r="24" spans="1:17" ht="30" hidden="1" customHeight="1" x14ac:dyDescent="0.2">
      <c r="A24" s="43" t="s">
        <v>3338</v>
      </c>
      <c r="B24" s="376" t="s">
        <v>3339</v>
      </c>
      <c r="C24" s="377"/>
      <c r="D24" s="4"/>
      <c r="E24" s="4"/>
      <c r="F24" s="4"/>
      <c r="G24" s="4"/>
      <c r="H24" s="4"/>
      <c r="I24" s="4"/>
      <c r="J24" s="4"/>
      <c r="K24" s="4"/>
      <c r="L24" s="4"/>
      <c r="M24" s="4"/>
      <c r="N24" s="4"/>
      <c r="O24" s="4"/>
      <c r="P24" s="4"/>
      <c r="Q24" s="4"/>
    </row>
    <row r="25" spans="1:17" ht="30" hidden="1" customHeight="1" x14ac:dyDescent="0.2">
      <c r="A25" s="43" t="s">
        <v>3340</v>
      </c>
      <c r="B25" s="376" t="s">
        <v>3341</v>
      </c>
      <c r="C25" s="377"/>
      <c r="D25" s="4"/>
      <c r="E25" s="4"/>
      <c r="F25" s="4"/>
      <c r="G25" s="4"/>
      <c r="H25" s="4"/>
      <c r="I25" s="4"/>
      <c r="J25" s="4"/>
      <c r="K25" s="4"/>
      <c r="L25" s="4"/>
      <c r="M25" s="4"/>
      <c r="N25" s="4"/>
      <c r="O25" s="4"/>
      <c r="P25" s="4"/>
      <c r="Q25" s="4"/>
    </row>
    <row r="26" spans="1:17" ht="30" hidden="1" customHeight="1" x14ac:dyDescent="0.2">
      <c r="A26" s="43" t="s">
        <v>3342</v>
      </c>
      <c r="B26" s="376" t="s">
        <v>3343</v>
      </c>
      <c r="C26" s="377"/>
      <c r="D26" s="4"/>
      <c r="E26" s="4"/>
      <c r="F26" s="4"/>
      <c r="G26" s="4"/>
      <c r="H26" s="4"/>
      <c r="I26" s="4"/>
      <c r="J26" s="4"/>
      <c r="K26" s="4"/>
      <c r="L26" s="4"/>
      <c r="M26" s="4"/>
      <c r="N26" s="4"/>
      <c r="O26" s="4"/>
      <c r="P26" s="4"/>
      <c r="Q26" s="4"/>
    </row>
    <row r="27" spans="1:17" ht="70.5" hidden="1" customHeight="1" x14ac:dyDescent="0.2">
      <c r="A27" s="43" t="s">
        <v>3344</v>
      </c>
      <c r="B27" s="376" t="s">
        <v>3345</v>
      </c>
      <c r="C27" s="377"/>
      <c r="D27" s="4"/>
      <c r="E27" s="4"/>
      <c r="F27" s="4"/>
      <c r="G27" s="4"/>
      <c r="H27" s="4"/>
      <c r="I27" s="4"/>
      <c r="J27" s="4"/>
      <c r="K27" s="4"/>
      <c r="L27" s="4"/>
      <c r="M27" s="4"/>
      <c r="N27" s="4"/>
      <c r="O27" s="4"/>
      <c r="P27" s="4"/>
      <c r="Q27" s="4"/>
    </row>
    <row r="28" spans="1:17" ht="48" hidden="1" customHeight="1" x14ac:dyDescent="0.2">
      <c r="A28" s="43" t="s">
        <v>3346</v>
      </c>
      <c r="B28" s="376" t="s">
        <v>3347</v>
      </c>
      <c r="C28" s="377"/>
      <c r="D28" s="4"/>
      <c r="E28" s="4"/>
      <c r="F28" s="4"/>
      <c r="G28" s="4"/>
      <c r="H28" s="4"/>
      <c r="I28" s="4"/>
      <c r="J28" s="4"/>
      <c r="K28" s="4"/>
      <c r="L28" s="4"/>
      <c r="M28" s="4"/>
      <c r="N28" s="4"/>
      <c r="O28" s="4"/>
      <c r="P28" s="4"/>
      <c r="Q28" s="4"/>
    </row>
    <row r="29" spans="1:17" ht="100.5" hidden="1" customHeight="1" x14ac:dyDescent="0.2">
      <c r="A29" s="43" t="s">
        <v>3348</v>
      </c>
      <c r="B29" s="376" t="s">
        <v>3349</v>
      </c>
      <c r="C29" s="377"/>
      <c r="D29" s="4"/>
      <c r="E29" s="4"/>
      <c r="F29" s="4"/>
      <c r="G29" s="4"/>
      <c r="H29" s="4"/>
      <c r="I29" s="4"/>
      <c r="J29" s="4"/>
      <c r="K29" s="4"/>
      <c r="L29" s="4"/>
      <c r="M29" s="4"/>
      <c r="N29" s="4"/>
      <c r="O29" s="4"/>
      <c r="P29" s="4"/>
      <c r="Q29" s="4"/>
    </row>
    <row r="30" spans="1:17" ht="45" hidden="1" customHeight="1" x14ac:dyDescent="0.2">
      <c r="A30" s="43" t="s">
        <v>3350</v>
      </c>
      <c r="B30" s="376" t="s">
        <v>3351</v>
      </c>
      <c r="C30" s="377"/>
      <c r="D30" s="4"/>
      <c r="E30" s="4"/>
      <c r="F30" s="4"/>
      <c r="G30" s="4"/>
      <c r="H30" s="4"/>
      <c r="I30" s="4"/>
      <c r="J30" s="4"/>
      <c r="K30" s="4"/>
      <c r="L30" s="4"/>
      <c r="M30" s="4"/>
      <c r="N30" s="4"/>
      <c r="O30" s="4"/>
      <c r="P30" s="4"/>
      <c r="Q30" s="4"/>
    </row>
    <row r="31" spans="1:17" ht="45" hidden="1" customHeight="1" x14ac:dyDescent="0.2">
      <c r="A31" s="43" t="s">
        <v>3352</v>
      </c>
      <c r="B31" s="376" t="s">
        <v>3353</v>
      </c>
      <c r="C31" s="377"/>
      <c r="D31" s="4"/>
      <c r="E31" s="4"/>
      <c r="F31" s="4"/>
      <c r="G31" s="4"/>
      <c r="H31" s="4"/>
      <c r="I31" s="4"/>
      <c r="J31" s="4"/>
      <c r="K31" s="4"/>
      <c r="L31" s="4"/>
      <c r="M31" s="4"/>
      <c r="N31" s="4"/>
      <c r="O31" s="4"/>
      <c r="P31" s="4"/>
      <c r="Q31" s="4"/>
    </row>
    <row r="32" spans="1:17" ht="45" hidden="1" customHeight="1" x14ac:dyDescent="0.2">
      <c r="A32" s="43" t="s">
        <v>3354</v>
      </c>
      <c r="B32" s="376" t="s">
        <v>3355</v>
      </c>
      <c r="C32" s="377"/>
      <c r="D32" s="4"/>
      <c r="E32" s="4"/>
      <c r="F32" s="4"/>
      <c r="G32" s="4"/>
      <c r="H32" s="4"/>
      <c r="I32" s="4"/>
      <c r="J32" s="4"/>
      <c r="K32" s="4"/>
      <c r="L32" s="4"/>
      <c r="M32" s="4"/>
      <c r="N32" s="4"/>
      <c r="O32" s="4"/>
      <c r="P32" s="4"/>
      <c r="Q32" s="4"/>
    </row>
    <row r="33" spans="1:17" ht="72" hidden="1" customHeight="1" x14ac:dyDescent="0.2">
      <c r="A33" s="43" t="s">
        <v>3356</v>
      </c>
      <c r="B33" s="376" t="s">
        <v>3357</v>
      </c>
      <c r="C33" s="377"/>
      <c r="D33" s="4"/>
      <c r="E33" s="4"/>
      <c r="F33" s="4"/>
      <c r="G33" s="4"/>
      <c r="H33" s="4"/>
      <c r="I33" s="4"/>
      <c r="J33" s="4"/>
      <c r="K33" s="4"/>
      <c r="L33" s="4"/>
      <c r="M33" s="4"/>
      <c r="N33" s="4"/>
      <c r="O33" s="4"/>
      <c r="P33" s="4"/>
      <c r="Q33" s="4"/>
    </row>
    <row r="34" spans="1:17" ht="79.5" hidden="1" customHeight="1" x14ac:dyDescent="0.2">
      <c r="A34" s="43" t="s">
        <v>3358</v>
      </c>
      <c r="B34" s="376" t="s">
        <v>3359</v>
      </c>
      <c r="C34" s="377"/>
      <c r="D34" s="4"/>
      <c r="E34" s="4"/>
      <c r="F34" s="4"/>
      <c r="G34" s="4"/>
      <c r="H34" s="4"/>
      <c r="I34" s="4"/>
      <c r="J34" s="4"/>
      <c r="K34" s="4"/>
      <c r="L34" s="4"/>
      <c r="M34" s="4"/>
      <c r="N34" s="4"/>
      <c r="O34" s="4"/>
      <c r="P34" s="4"/>
      <c r="Q34" s="4"/>
    </row>
    <row r="35" spans="1:17" ht="70.5" hidden="1" customHeight="1" x14ac:dyDescent="0.2">
      <c r="A35" s="43" t="s">
        <v>3360</v>
      </c>
      <c r="B35" s="376" t="s">
        <v>3361</v>
      </c>
      <c r="C35" s="377"/>
      <c r="D35" s="4"/>
      <c r="E35" s="4"/>
      <c r="F35" s="4"/>
      <c r="G35" s="4"/>
      <c r="H35" s="4"/>
      <c r="I35" s="4"/>
      <c r="J35" s="4"/>
      <c r="K35" s="4"/>
      <c r="L35" s="4"/>
      <c r="M35" s="4"/>
      <c r="N35" s="4"/>
      <c r="O35" s="4"/>
      <c r="P35" s="4"/>
      <c r="Q35" s="4"/>
    </row>
    <row r="36" spans="1:17" ht="45.75" hidden="1" customHeight="1" x14ac:dyDescent="0.2">
      <c r="A36" s="43" t="s">
        <v>3362</v>
      </c>
      <c r="B36" s="376" t="s">
        <v>3363</v>
      </c>
      <c r="C36" s="377"/>
      <c r="D36" s="4"/>
      <c r="E36" s="4"/>
      <c r="F36" s="4"/>
      <c r="G36" s="4"/>
      <c r="H36" s="4"/>
      <c r="I36" s="4"/>
      <c r="J36" s="4"/>
      <c r="K36" s="4"/>
      <c r="L36" s="4"/>
      <c r="M36" s="4"/>
      <c r="N36" s="4"/>
      <c r="O36" s="4"/>
      <c r="P36" s="4"/>
      <c r="Q36" s="4"/>
    </row>
    <row r="37" spans="1:17" ht="54.75" hidden="1" customHeight="1" x14ac:dyDescent="0.2">
      <c r="A37" s="43" t="s">
        <v>3364</v>
      </c>
      <c r="B37" s="376" t="s">
        <v>3365</v>
      </c>
      <c r="C37" s="377"/>
      <c r="D37" s="4"/>
      <c r="E37" s="4"/>
      <c r="F37" s="4"/>
      <c r="G37" s="4"/>
      <c r="H37" s="4"/>
      <c r="I37" s="4"/>
      <c r="J37" s="4"/>
      <c r="K37" s="4"/>
      <c r="L37" s="4"/>
      <c r="M37" s="4"/>
      <c r="N37" s="4"/>
      <c r="O37" s="4"/>
      <c r="P37" s="4"/>
      <c r="Q37" s="4"/>
    </row>
    <row r="38" spans="1:17" ht="37.5" hidden="1" customHeight="1" x14ac:dyDescent="0.2">
      <c r="A38" s="43" t="s">
        <v>3366</v>
      </c>
      <c r="B38" s="376" t="s">
        <v>3367</v>
      </c>
      <c r="C38" s="377"/>
      <c r="D38" s="4"/>
      <c r="E38" s="4"/>
      <c r="F38" s="4"/>
      <c r="G38" s="4"/>
      <c r="H38" s="4"/>
      <c r="I38" s="4"/>
      <c r="J38" s="4"/>
      <c r="K38" s="4"/>
      <c r="L38" s="4"/>
      <c r="M38" s="4"/>
      <c r="N38" s="4"/>
      <c r="O38" s="4"/>
      <c r="P38" s="4"/>
      <c r="Q38" s="4"/>
    </row>
    <row r="39" spans="1:17" ht="61.5" hidden="1" customHeight="1" x14ac:dyDescent="0.2">
      <c r="A39" s="43" t="s">
        <v>3368</v>
      </c>
      <c r="B39" s="376" t="s">
        <v>3369</v>
      </c>
      <c r="C39" s="377"/>
      <c r="D39" s="4"/>
      <c r="E39" s="4"/>
      <c r="F39" s="4"/>
      <c r="G39" s="4"/>
      <c r="H39" s="4"/>
      <c r="I39" s="4"/>
      <c r="J39" s="4"/>
      <c r="K39" s="4"/>
      <c r="L39" s="4"/>
      <c r="M39" s="4"/>
      <c r="N39" s="4"/>
      <c r="O39" s="4"/>
      <c r="P39" s="4"/>
      <c r="Q39" s="4"/>
    </row>
    <row r="40" spans="1:17" ht="53.25" hidden="1" customHeight="1" x14ac:dyDescent="0.2">
      <c r="A40" s="43" t="s">
        <v>3370</v>
      </c>
      <c r="B40" s="376" t="s">
        <v>3371</v>
      </c>
      <c r="C40" s="377"/>
      <c r="D40" s="4"/>
      <c r="E40" s="4"/>
      <c r="F40" s="4"/>
      <c r="G40" s="4"/>
      <c r="H40" s="4"/>
      <c r="I40" s="4"/>
      <c r="J40" s="4"/>
      <c r="K40" s="4"/>
      <c r="L40" s="4"/>
      <c r="M40" s="4"/>
      <c r="N40" s="4"/>
      <c r="O40" s="4"/>
      <c r="P40" s="4"/>
      <c r="Q40" s="4"/>
    </row>
    <row r="41" spans="1:17" ht="73.5" hidden="1" customHeight="1" x14ac:dyDescent="0.2">
      <c r="A41" s="43" t="s">
        <v>3372</v>
      </c>
      <c r="B41" s="376" t="s">
        <v>3373</v>
      </c>
      <c r="C41" s="377"/>
      <c r="D41" s="4"/>
      <c r="E41" s="4"/>
      <c r="F41" s="4"/>
      <c r="G41" s="4"/>
      <c r="H41" s="4"/>
      <c r="I41" s="4"/>
      <c r="J41" s="4"/>
      <c r="K41" s="4"/>
      <c r="L41" s="4"/>
      <c r="M41" s="4"/>
      <c r="N41" s="4"/>
      <c r="O41" s="4"/>
      <c r="P41" s="4"/>
      <c r="Q41" s="4"/>
    </row>
    <row r="42" spans="1:17" ht="57.75" hidden="1" customHeight="1" x14ac:dyDescent="0.2">
      <c r="A42" s="43" t="s">
        <v>3374</v>
      </c>
      <c r="B42" s="376" t="s">
        <v>3375</v>
      </c>
      <c r="C42" s="377"/>
      <c r="D42" s="4"/>
      <c r="E42" s="4"/>
      <c r="F42" s="4"/>
      <c r="G42" s="4"/>
      <c r="H42" s="4"/>
      <c r="I42" s="4"/>
      <c r="J42" s="4"/>
      <c r="K42" s="4"/>
      <c r="L42" s="4"/>
      <c r="M42" s="4"/>
      <c r="N42" s="4"/>
      <c r="O42" s="4"/>
      <c r="P42" s="4"/>
      <c r="Q42" s="4"/>
    </row>
    <row r="43" spans="1:17" ht="84" hidden="1" customHeight="1" x14ac:dyDescent="0.2">
      <c r="A43" s="43" t="s">
        <v>3376</v>
      </c>
      <c r="B43" s="376" t="s">
        <v>3377</v>
      </c>
      <c r="C43" s="377"/>
      <c r="D43" s="4"/>
      <c r="E43" s="4"/>
      <c r="F43" s="4"/>
      <c r="G43" s="4"/>
      <c r="H43" s="4"/>
      <c r="I43" s="4"/>
      <c r="J43" s="4"/>
      <c r="K43" s="4"/>
      <c r="L43" s="4"/>
      <c r="M43" s="4"/>
      <c r="N43" s="4"/>
      <c r="O43" s="4"/>
      <c r="P43" s="4"/>
      <c r="Q43" s="4"/>
    </row>
    <row r="44" spans="1:17" ht="48" hidden="1" customHeight="1" x14ac:dyDescent="0.2">
      <c r="A44" s="43" t="s">
        <v>3378</v>
      </c>
      <c r="B44" s="376" t="s">
        <v>3379</v>
      </c>
      <c r="C44" s="377"/>
      <c r="D44" s="4"/>
      <c r="E44" s="4"/>
      <c r="F44" s="4"/>
      <c r="G44" s="4"/>
      <c r="H44" s="4"/>
      <c r="I44" s="4"/>
      <c r="J44" s="4"/>
      <c r="K44" s="4"/>
      <c r="L44" s="4"/>
      <c r="M44" s="4"/>
      <c r="N44" s="4"/>
      <c r="O44" s="4"/>
      <c r="P44" s="4"/>
      <c r="Q44" s="4"/>
    </row>
    <row r="45" spans="1:17" ht="57" hidden="1" customHeight="1" x14ac:dyDescent="0.2">
      <c r="A45" s="43" t="s">
        <v>3380</v>
      </c>
      <c r="B45" s="376" t="s">
        <v>3381</v>
      </c>
      <c r="C45" s="377"/>
      <c r="D45" s="4"/>
      <c r="E45" s="4"/>
      <c r="F45" s="4"/>
      <c r="G45" s="4"/>
      <c r="H45" s="4"/>
      <c r="I45" s="4"/>
      <c r="J45" s="4"/>
      <c r="K45" s="4"/>
      <c r="L45" s="4"/>
      <c r="M45" s="4"/>
      <c r="N45" s="4"/>
      <c r="O45" s="4"/>
      <c r="P45" s="4"/>
      <c r="Q45" s="4"/>
    </row>
    <row r="46" spans="1:17" ht="73.5" hidden="1" customHeight="1" x14ac:dyDescent="0.2">
      <c r="A46" s="43" t="s">
        <v>3382</v>
      </c>
      <c r="B46" s="386" t="s">
        <v>3383</v>
      </c>
      <c r="C46" s="377"/>
      <c r="D46" s="41"/>
      <c r="E46" s="4"/>
      <c r="F46" s="4"/>
      <c r="G46" s="4"/>
      <c r="H46" s="4"/>
      <c r="I46" s="4"/>
      <c r="J46" s="4"/>
      <c r="K46" s="4"/>
      <c r="L46" s="4"/>
      <c r="M46" s="4"/>
      <c r="N46" s="4"/>
      <c r="O46" s="4"/>
      <c r="P46" s="4"/>
      <c r="Q46" s="4"/>
    </row>
    <row r="47" spans="1:17" ht="66" hidden="1" customHeight="1" x14ac:dyDescent="0.2">
      <c r="A47" s="48" t="s">
        <v>3384</v>
      </c>
      <c r="B47" s="387" t="s">
        <v>3385</v>
      </c>
      <c r="C47" s="387"/>
      <c r="D47" s="4"/>
      <c r="E47" s="4"/>
      <c r="F47" s="4"/>
      <c r="G47" s="4"/>
      <c r="H47" s="4"/>
      <c r="I47" s="4"/>
      <c r="J47" s="4"/>
      <c r="K47" s="4"/>
      <c r="L47" s="4"/>
      <c r="M47" s="4"/>
      <c r="N47" s="4"/>
      <c r="O47" s="4"/>
      <c r="P47" s="4"/>
      <c r="Q47" s="4"/>
    </row>
    <row r="48" spans="1:17" ht="123.75" customHeight="1" x14ac:dyDescent="0.2">
      <c r="A48" s="269" t="s">
        <v>3386</v>
      </c>
      <c r="B48" s="385" t="s">
        <v>3387</v>
      </c>
      <c r="C48" s="384"/>
      <c r="D48" s="4"/>
      <c r="E48" s="4"/>
      <c r="F48" s="4"/>
      <c r="G48" s="4"/>
      <c r="H48" s="4"/>
      <c r="I48" s="4"/>
      <c r="J48" s="4"/>
      <c r="K48" s="4"/>
      <c r="L48" s="4"/>
      <c r="M48" s="4"/>
      <c r="N48" s="4"/>
      <c r="O48" s="4"/>
      <c r="P48" s="4"/>
      <c r="Q48" s="4"/>
    </row>
    <row r="49" spans="1:17" ht="34.5" customHeight="1" x14ac:dyDescent="0.2">
      <c r="A49" s="269" t="s">
        <v>3388</v>
      </c>
      <c r="B49" s="383" t="s">
        <v>3389</v>
      </c>
      <c r="C49" s="384"/>
      <c r="D49" s="4"/>
      <c r="E49" s="4"/>
      <c r="F49" s="4"/>
      <c r="G49" s="4"/>
      <c r="H49" s="4"/>
      <c r="I49" s="4"/>
      <c r="J49" s="4"/>
      <c r="K49" s="4"/>
      <c r="L49" s="4"/>
      <c r="M49" s="4"/>
      <c r="N49" s="4"/>
      <c r="O49" s="4"/>
      <c r="P49" s="4"/>
      <c r="Q49" s="4"/>
    </row>
    <row r="50" spans="1:17" ht="34.5" customHeight="1" x14ac:dyDescent="0.2">
      <c r="A50" s="269" t="s">
        <v>3390</v>
      </c>
      <c r="B50" s="383" t="s">
        <v>3391</v>
      </c>
      <c r="C50" s="384"/>
      <c r="D50" s="4"/>
      <c r="E50" s="4"/>
      <c r="F50" s="4"/>
      <c r="G50" s="4"/>
      <c r="H50" s="4"/>
      <c r="I50" s="4"/>
      <c r="J50" s="4"/>
      <c r="K50" s="4"/>
      <c r="L50" s="4"/>
      <c r="M50" s="4"/>
      <c r="N50" s="4"/>
      <c r="O50" s="4"/>
      <c r="P50" s="4"/>
      <c r="Q50" s="4"/>
    </row>
    <row r="51" spans="1:17" ht="31.5" customHeight="1" x14ac:dyDescent="0.2">
      <c r="A51" s="311" t="s">
        <v>3392</v>
      </c>
      <c r="B51" s="382" t="s">
        <v>3393</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zoomScaleNormal="10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24512</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2"/>
      <c r="F8" s="313" t="s">
        <v>32</v>
      </c>
      <c r="G8" s="31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33</v>
      </c>
      <c r="G9" s="31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2"/>
      <c r="F10" s="313" t="s">
        <v>36</v>
      </c>
      <c r="G10" s="314"/>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37</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1" t="s">
        <v>41</v>
      </c>
      <c r="C15" s="332"/>
      <c r="D15" s="332"/>
      <c r="E15" s="332"/>
      <c r="F15" s="333"/>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34" t="str">
        <f>'PR-RAS'!B6</f>
        <v>PRIHODI POSLOVANJA (šifre 61+62+63+64+65+66+67+68)</v>
      </c>
      <c r="C16" s="335"/>
      <c r="D16" s="335"/>
      <c r="E16" s="335"/>
      <c r="F16" s="336"/>
      <c r="G16" s="34" t="str">
        <f>'PR-RAS'!C6</f>
        <v>6</v>
      </c>
      <c r="H16" s="172">
        <f>'PR-RAS'!D6</f>
        <v>7737665689</v>
      </c>
      <c r="I16" s="172">
        <f>'PR-RAS'!E6</f>
        <v>9023136242.9300003</v>
      </c>
      <c r="J16" s="4"/>
      <c r="K16" s="4"/>
      <c r="L16" s="4"/>
      <c r="M16" s="4"/>
      <c r="N16" s="4"/>
      <c r="O16" s="4"/>
      <c r="P16" s="4"/>
      <c r="Q16" s="4"/>
      <c r="R16" s="4"/>
      <c r="S16" s="4"/>
      <c r="T16" s="4"/>
      <c r="U16" s="4"/>
      <c r="V16" s="4"/>
      <c r="W16" s="4"/>
      <c r="X16" s="4"/>
    </row>
    <row r="17" spans="1:24" ht="12.75" customHeight="1" x14ac:dyDescent="0.2">
      <c r="A17" s="329"/>
      <c r="B17" s="337" t="str">
        <f>'PR-RAS'!B151</f>
        <v>RASHODI POSLOVANJA (šifre 31+32+34+35+36+37+38)</v>
      </c>
      <c r="C17" s="338"/>
      <c r="D17" s="338"/>
      <c r="E17" s="338"/>
      <c r="F17" s="339"/>
      <c r="G17" s="35" t="str">
        <f>'PR-RAS'!C151</f>
        <v>3</v>
      </c>
      <c r="H17" s="172">
        <f>'PR-RAS'!D151</f>
        <v>7480891375</v>
      </c>
      <c r="I17" s="172">
        <f>'PR-RAS'!E151</f>
        <v>7161384843.29</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966063675</v>
      </c>
      <c r="I19" s="173">
        <f>'PR-RAS'!E646</f>
        <v>498054562.21000147</v>
      </c>
      <c r="J19" s="4"/>
      <c r="K19" s="4"/>
      <c r="L19" s="4"/>
      <c r="M19" s="4"/>
      <c r="N19" s="4"/>
      <c r="O19" s="4"/>
      <c r="P19" s="4"/>
      <c r="Q19" s="4"/>
      <c r="R19" s="4"/>
      <c r="S19" s="4"/>
      <c r="T19" s="4"/>
      <c r="U19" s="4"/>
      <c r="V19" s="4"/>
      <c r="W19" s="4"/>
      <c r="X19" s="4"/>
    </row>
    <row r="20" spans="1:24" ht="12.75" customHeight="1" x14ac:dyDescent="0.2">
      <c r="A20" s="328" t="s">
        <v>32</v>
      </c>
      <c r="B20" s="334" t="str">
        <f>BILANCA!B7</f>
        <v>Nefinancijska imovina (šifre 01+02+03+04+05+06)</v>
      </c>
      <c r="C20" s="335"/>
      <c r="D20" s="335"/>
      <c r="E20" s="335"/>
      <c r="F20" s="336"/>
      <c r="G20" s="159" t="str">
        <f>BILANCA!C7</f>
        <v>B002</v>
      </c>
      <c r="H20" s="174">
        <f>BILANCA!D7</f>
        <v>14858130347</v>
      </c>
      <c r="I20" s="175">
        <f>BILANCA!E7</f>
        <v>16329784810.360001</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5057838257</v>
      </c>
      <c r="I21" s="177">
        <f>BILANCA!E68</f>
        <v>5264652538.0499992</v>
      </c>
      <c r="J21" s="4"/>
      <c r="K21" s="4"/>
      <c r="L21" s="4"/>
      <c r="M21" s="4"/>
      <c r="N21" s="4"/>
      <c r="O21" s="4"/>
      <c r="P21" s="4"/>
      <c r="Q21" s="4"/>
      <c r="R21" s="4"/>
      <c r="S21" s="4"/>
      <c r="T21" s="4"/>
      <c r="U21" s="4"/>
      <c r="V21" s="4"/>
      <c r="W21" s="4"/>
      <c r="X21" s="4"/>
    </row>
    <row r="22" spans="1:24" ht="12.75" customHeight="1" x14ac:dyDescent="0.2">
      <c r="A22" s="329"/>
      <c r="B22" s="337" t="str">
        <f>BILANCA!B176</f>
        <v>Obveze (šifre 23+24+25+26+29)</v>
      </c>
      <c r="C22" s="338"/>
      <c r="D22" s="338"/>
      <c r="E22" s="338"/>
      <c r="F22" s="339"/>
      <c r="G22" s="160" t="str">
        <f>BILANCA!C176</f>
        <v>2</v>
      </c>
      <c r="H22" s="176">
        <f>BILANCA!D176</f>
        <v>4226798774</v>
      </c>
      <c r="I22" s="177">
        <f>BILANCA!E176</f>
        <v>3298315832.3200002</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15689169830</v>
      </c>
      <c r="I23" s="179">
        <f>BILANCA!E237</f>
        <v>18296121516.090004</v>
      </c>
      <c r="J23" s="4"/>
      <c r="K23" s="4"/>
      <c r="L23" s="4"/>
      <c r="M23" s="4"/>
      <c r="N23" s="4"/>
      <c r="O23" s="4"/>
      <c r="P23" s="4"/>
      <c r="Q23" s="4"/>
      <c r="R23" s="4"/>
      <c r="S23" s="4"/>
      <c r="T23" s="4"/>
      <c r="U23" s="4"/>
      <c r="V23" s="4"/>
      <c r="W23" s="4"/>
      <c r="X23" s="4"/>
    </row>
    <row r="24" spans="1:24" ht="12.75" customHeight="1" x14ac:dyDescent="0.2">
      <c r="A24" s="328" t="s">
        <v>45</v>
      </c>
      <c r="B24" s="334" t="str">
        <f>'RAS-funkcijski'!B5</f>
        <v>Opće javne usluge (šifre 011+012+013+014 do 018)</v>
      </c>
      <c r="C24" s="335"/>
      <c r="D24" s="335"/>
      <c r="E24" s="335"/>
      <c r="F24" s="336"/>
      <c r="G24" s="159" t="str">
        <f>'RAS-funkcijski'!C5</f>
        <v>01</v>
      </c>
      <c r="H24" s="174">
        <f>'RAS-funkcijski'!D5</f>
        <v>975895398</v>
      </c>
      <c r="I24" s="175">
        <f>'RAS-funkcijski'!E5</f>
        <v>916073714.50999999</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1356682980</v>
      </c>
      <c r="I25" s="177">
        <f>'RAS-funkcijski'!E35</f>
        <v>1176336340.23</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1126939534</v>
      </c>
      <c r="I26" s="177">
        <f>'RAS-funkcijski'!E88</f>
        <v>729147855.87</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925511526</v>
      </c>
      <c r="I27" s="177">
        <f>'RAS-funkcijski'!E114</f>
        <v>929892972.08999991</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6611940312</v>
      </c>
      <c r="I28" s="181">
        <f>'RAS-funkcijski'!E141</f>
        <v>5783991495.6899996</v>
      </c>
      <c r="J28" s="4"/>
      <c r="K28" s="4"/>
      <c r="L28" s="4"/>
      <c r="M28" s="4"/>
      <c r="N28" s="4"/>
      <c r="O28" s="4"/>
      <c r="P28" s="4"/>
      <c r="Q28" s="4"/>
      <c r="R28" s="4"/>
      <c r="S28" s="4"/>
      <c r="T28" s="4"/>
      <c r="U28" s="4"/>
      <c r="V28" s="4"/>
      <c r="W28" s="4"/>
      <c r="X28" s="4"/>
    </row>
    <row r="29" spans="1:24" ht="12.75" customHeight="1" x14ac:dyDescent="0.2">
      <c r="A29" s="328" t="s">
        <v>36</v>
      </c>
      <c r="B29" s="344" t="str">
        <f>'P-VRIO'!B5</f>
        <v>Promjene u vrijednosti i obujmu imovine (šifre 91511+91512)</v>
      </c>
      <c r="C29" s="335"/>
      <c r="D29" s="335"/>
      <c r="E29" s="335"/>
      <c r="F29" s="336"/>
      <c r="G29" s="159" t="str">
        <f>'P-VRIO'!C5</f>
        <v>9151</v>
      </c>
      <c r="H29" s="174">
        <f>'P-VRIO'!D5</f>
        <v>1026880152.2200001</v>
      </c>
      <c r="I29" s="175">
        <f>'P-VRIO'!E5</f>
        <v>112877315.61</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1025224788.3700001</v>
      </c>
      <c r="I30" s="177">
        <f>'P-VRIO'!E22</f>
        <v>97938342.810000002</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37</v>
      </c>
      <c r="B33" s="334" t="str">
        <f>OBVEZE!B5</f>
        <v>Stanje obveza 1. siječnja (=stanju obveza iz Izvještaja o obvezama na 31. prosinca prethodne godine)</v>
      </c>
      <c r="C33" s="335"/>
      <c r="D33" s="335"/>
      <c r="E33" s="335"/>
      <c r="F33" s="336"/>
      <c r="G33" s="159" t="str">
        <f>OBVEZE!C5</f>
        <v>V001</v>
      </c>
      <c r="H33" s="182" t="s">
        <v>46</v>
      </c>
      <c r="I33" s="183">
        <f>OBVEZE!D5</f>
        <v>4226798774.4499998</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46</v>
      </c>
      <c r="I34" s="177">
        <f>OBVEZE!D42</f>
        <v>3298286877.7899971</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46</v>
      </c>
      <c r="I35" s="177">
        <f>OBVEZE!D43</f>
        <v>339619349.69</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46</v>
      </c>
      <c r="I36" s="181">
        <f>OBVEZE!D101</f>
        <v>2958667528.1000004</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47</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22" zoomScaleNormal="100" workbookViewId="0">
      <selection activeCell="E830" sqref="E830"/>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48</v>
      </c>
      <c r="B2" s="352"/>
      <c r="C2" s="352"/>
      <c r="D2" s="352"/>
      <c r="E2" s="352"/>
      <c r="F2" s="352"/>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54</v>
      </c>
      <c r="B5" s="354"/>
      <c r="C5" s="216"/>
      <c r="D5" s="74"/>
      <c r="E5" s="74"/>
      <c r="F5" s="61"/>
    </row>
    <row r="6" spans="1:25" ht="12.75" customHeight="1" x14ac:dyDescent="0.2">
      <c r="A6" s="55">
        <v>6</v>
      </c>
      <c r="B6" s="87" t="s">
        <v>55</v>
      </c>
      <c r="C6" s="52" t="s">
        <v>56</v>
      </c>
      <c r="D6" s="53">
        <f>D7+D44+D50+D82+D106+D124+D133+D139</f>
        <v>7737665689</v>
      </c>
      <c r="E6" s="53">
        <f>E7+E44+E50+E82+E106+E124+E133+E139</f>
        <v>9023136242.9300003</v>
      </c>
      <c r="F6" s="54">
        <f t="shared" ref="F6:F131" si="0">IF(D6&lt;&gt;0,IF(E6/D6&gt;=100,"&gt;&gt;100",E6/D6*100),"-")</f>
        <v>116.6131570630849</v>
      </c>
    </row>
    <row r="7" spans="1:25" ht="12.75" customHeight="1" x14ac:dyDescent="0.2">
      <c r="A7" s="55">
        <v>61</v>
      </c>
      <c r="B7" s="307" t="s">
        <v>57</v>
      </c>
      <c r="C7" s="52" t="s">
        <v>58</v>
      </c>
      <c r="D7" s="53">
        <f t="shared" ref="D7:E7" si="1">D8+D17+D23+D29+D37+D40</f>
        <v>5648633840</v>
      </c>
      <c r="E7" s="53">
        <f t="shared" si="1"/>
        <v>6704568051.1499996</v>
      </c>
      <c r="F7" s="54">
        <f t="shared" si="0"/>
        <v>118.69362116681297</v>
      </c>
    </row>
    <row r="8" spans="1:25" ht="12.75" customHeight="1" x14ac:dyDescent="0.2">
      <c r="A8" s="55">
        <v>611</v>
      </c>
      <c r="B8" s="87" t="s">
        <v>59</v>
      </c>
      <c r="C8" s="52" t="s">
        <v>60</v>
      </c>
      <c r="D8" s="53">
        <f t="shared" ref="D8:E8" si="2">SUM(D9:D14)-D15-D16</f>
        <v>5262076201</v>
      </c>
      <c r="E8" s="53">
        <f t="shared" si="2"/>
        <v>6262006347.4099998</v>
      </c>
      <c r="F8" s="54">
        <f t="shared" si="0"/>
        <v>119.00257822606169</v>
      </c>
    </row>
    <row r="9" spans="1:25" ht="12.75" customHeight="1" x14ac:dyDescent="0.2">
      <c r="A9" s="55">
        <v>6111</v>
      </c>
      <c r="B9" s="87" t="s">
        <v>61</v>
      </c>
      <c r="C9" s="52" t="s">
        <v>62</v>
      </c>
      <c r="D9" s="244">
        <v>4512842139</v>
      </c>
      <c r="E9" s="244">
        <v>5213926159.6800003</v>
      </c>
      <c r="F9" s="54">
        <f t="shared" si="0"/>
        <v>115.53531010139331</v>
      </c>
    </row>
    <row r="10" spans="1:25" ht="12.75" customHeight="1" x14ac:dyDescent="0.2">
      <c r="A10" s="55">
        <v>6112</v>
      </c>
      <c r="B10" s="87" t="s">
        <v>63</v>
      </c>
      <c r="C10" s="52" t="s">
        <v>64</v>
      </c>
      <c r="D10" s="244">
        <v>452371166</v>
      </c>
      <c r="E10" s="244">
        <v>493290441.12</v>
      </c>
      <c r="F10" s="54">
        <f t="shared" si="0"/>
        <v>109.04550912955402</v>
      </c>
    </row>
    <row r="11" spans="1:25" ht="12.75" customHeight="1" x14ac:dyDescent="0.2">
      <c r="A11" s="55">
        <v>6113</v>
      </c>
      <c r="B11" s="87" t="s">
        <v>65</v>
      </c>
      <c r="C11" s="52" t="s">
        <v>66</v>
      </c>
      <c r="D11" s="244">
        <v>153975808</v>
      </c>
      <c r="E11" s="244">
        <v>173311690.25</v>
      </c>
      <c r="F11" s="54">
        <f t="shared" si="0"/>
        <v>112.55774040166102</v>
      </c>
    </row>
    <row r="12" spans="1:25" ht="12.75" customHeight="1" x14ac:dyDescent="0.2">
      <c r="A12" s="55">
        <v>6114</v>
      </c>
      <c r="B12" s="87" t="s">
        <v>67</v>
      </c>
      <c r="C12" s="52" t="s">
        <v>68</v>
      </c>
      <c r="D12" s="244">
        <v>641337640</v>
      </c>
      <c r="E12" s="244">
        <v>838633385.63999999</v>
      </c>
      <c r="F12" s="54">
        <f t="shared" si="0"/>
        <v>130.76316332220887</v>
      </c>
    </row>
    <row r="13" spans="1:25" ht="12.75" customHeight="1" x14ac:dyDescent="0.2">
      <c r="A13" s="55">
        <v>6115</v>
      </c>
      <c r="B13" s="87" t="s">
        <v>69</v>
      </c>
      <c r="C13" s="52" t="s">
        <v>70</v>
      </c>
      <c r="D13" s="244">
        <v>100820426</v>
      </c>
      <c r="E13" s="244">
        <v>99478247.439999998</v>
      </c>
      <c r="F13" s="54">
        <f t="shared" si="0"/>
        <v>98.668743415148825</v>
      </c>
    </row>
    <row r="14" spans="1:25" ht="12.75" customHeight="1" x14ac:dyDescent="0.2">
      <c r="A14" s="55">
        <v>6116</v>
      </c>
      <c r="B14" s="87" t="s">
        <v>71</v>
      </c>
      <c r="C14" s="52" t="s">
        <v>72</v>
      </c>
      <c r="D14" s="244">
        <v>5807665</v>
      </c>
      <c r="E14" s="244"/>
      <c r="F14" s="54">
        <f t="shared" si="0"/>
        <v>0</v>
      </c>
    </row>
    <row r="15" spans="1:25" ht="12.75" customHeight="1" x14ac:dyDescent="0.2">
      <c r="A15" s="55">
        <v>6117</v>
      </c>
      <c r="B15" s="87" t="s">
        <v>73</v>
      </c>
      <c r="C15" s="52" t="s">
        <v>74</v>
      </c>
      <c r="D15" s="244">
        <v>605078643</v>
      </c>
      <c r="E15" s="244">
        <v>556633576.72000003</v>
      </c>
      <c r="F15" s="54">
        <f t="shared" si="0"/>
        <v>91.99359176853315</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308012310</v>
      </c>
      <c r="E23" s="53">
        <f t="shared" si="4"/>
        <v>360613809.49000001</v>
      </c>
      <c r="F23" s="54">
        <f t="shared" si="0"/>
        <v>117.07772637074147</v>
      </c>
    </row>
    <row r="24" spans="1:6" ht="12.75" customHeight="1" x14ac:dyDescent="0.2">
      <c r="A24" s="55">
        <v>6131</v>
      </c>
      <c r="B24" s="87" t="s">
        <v>91</v>
      </c>
      <c r="C24" s="52" t="s">
        <v>92</v>
      </c>
      <c r="D24" s="244">
        <v>569117</v>
      </c>
      <c r="E24" s="244">
        <v>583261.52</v>
      </c>
      <c r="F24" s="54">
        <f t="shared" si="0"/>
        <v>102.48534484121893</v>
      </c>
    </row>
    <row r="25" spans="1:6" ht="12.75" customHeight="1" x14ac:dyDescent="0.2">
      <c r="A25" s="55">
        <v>6132</v>
      </c>
      <c r="B25" s="87" t="s">
        <v>93</v>
      </c>
      <c r="C25" s="52" t="s">
        <v>94</v>
      </c>
      <c r="D25" s="244">
        <v>3600952</v>
      </c>
      <c r="E25" s="244">
        <v>4112848.4</v>
      </c>
      <c r="F25" s="54">
        <f t="shared" si="0"/>
        <v>114.21558521191062</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303842241</v>
      </c>
      <c r="E27" s="244">
        <v>355917699.56999999</v>
      </c>
      <c r="F27" s="54">
        <f t="shared" si="0"/>
        <v>117.13897922771048</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78545329</v>
      </c>
      <c r="E29" s="53">
        <f t="shared" si="5"/>
        <v>81947894.25</v>
      </c>
      <c r="F29" s="54">
        <f t="shared" si="0"/>
        <v>104.33197657113385</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1649544</v>
      </c>
      <c r="E31" s="244">
        <v>502775.89</v>
      </c>
      <c r="F31" s="54">
        <f t="shared" si="0"/>
        <v>30.479689538442141</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v>76853285</v>
      </c>
      <c r="E33" s="244">
        <v>81334218.359999999</v>
      </c>
      <c r="F33" s="54">
        <f t="shared" si="0"/>
        <v>105.83050335454105</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v>42500</v>
      </c>
      <c r="E35" s="244">
        <v>110900</v>
      </c>
      <c r="F35" s="54">
        <f t="shared" si="0"/>
        <v>260.94117647058823</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584104891</v>
      </c>
      <c r="E50" s="53">
        <f>E51+E54+E59+E62+E65+E68+E71+E74+E77</f>
        <v>802939797.24000001</v>
      </c>
      <c r="F50" s="54">
        <f t="shared" si="0"/>
        <v>137.4650015111755</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7235845</v>
      </c>
      <c r="E54" s="53">
        <f t="shared" si="11"/>
        <v>2132556.79</v>
      </c>
      <c r="F54" s="54">
        <f t="shared" si="0"/>
        <v>29.472118183847222</v>
      </c>
    </row>
    <row r="55" spans="1:6" ht="12.75" customHeight="1" x14ac:dyDescent="0.2">
      <c r="A55" s="55">
        <v>6321</v>
      </c>
      <c r="B55" s="88" t="s">
        <v>153</v>
      </c>
      <c r="C55" s="52" t="s">
        <v>154</v>
      </c>
      <c r="D55" s="244">
        <v>926599</v>
      </c>
      <c r="E55" s="244">
        <v>806664.03</v>
      </c>
      <c r="F55" s="54">
        <f t="shared" si="0"/>
        <v>87.056432178320946</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v>6309246</v>
      </c>
      <c r="E57" s="244">
        <v>1325892.76</v>
      </c>
      <c r="F57" s="54">
        <f t="shared" si="0"/>
        <v>21.015074701477797</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62210762</v>
      </c>
      <c r="E59" s="53">
        <f t="shared" si="12"/>
        <v>48148437.900000006</v>
      </c>
      <c r="F59" s="54">
        <f t="shared" si="0"/>
        <v>77.395672954464061</v>
      </c>
    </row>
    <row r="60" spans="1:6" ht="24" x14ac:dyDescent="0.2">
      <c r="A60" s="55">
        <v>6331</v>
      </c>
      <c r="B60" s="88" t="s">
        <v>163</v>
      </c>
      <c r="C60" s="52" t="s">
        <v>164</v>
      </c>
      <c r="D60" s="244">
        <v>57968773</v>
      </c>
      <c r="E60" s="244">
        <v>47246328.520000003</v>
      </c>
      <c r="F60" s="54">
        <f t="shared" si="0"/>
        <v>81.503068074254386</v>
      </c>
    </row>
    <row r="61" spans="1:6" ht="24" x14ac:dyDescent="0.2">
      <c r="A61" s="55">
        <v>6332</v>
      </c>
      <c r="B61" s="88" t="s">
        <v>165</v>
      </c>
      <c r="C61" s="52" t="s">
        <v>166</v>
      </c>
      <c r="D61" s="244">
        <v>4241989</v>
      </c>
      <c r="E61" s="244">
        <v>902109.38</v>
      </c>
      <c r="F61" s="54">
        <f t="shared" si="0"/>
        <v>21.266188573331991</v>
      </c>
    </row>
    <row r="62" spans="1:6" ht="12.75" customHeight="1" x14ac:dyDescent="0.2">
      <c r="A62" s="55">
        <v>634</v>
      </c>
      <c r="B62" s="87" t="s">
        <v>167</v>
      </c>
      <c r="C62" s="52" t="s">
        <v>168</v>
      </c>
      <c r="D62" s="53">
        <f t="shared" ref="D62:E62" si="13">SUM(D63:D64)</f>
        <v>4385</v>
      </c>
      <c r="E62" s="53">
        <f t="shared" si="13"/>
        <v>0</v>
      </c>
      <c r="F62" s="54">
        <f t="shared" si="0"/>
        <v>0</v>
      </c>
    </row>
    <row r="63" spans="1:6" ht="12.75" customHeight="1" x14ac:dyDescent="0.2">
      <c r="A63" s="55">
        <v>6341</v>
      </c>
      <c r="B63" s="87" t="s">
        <v>169</v>
      </c>
      <c r="C63" s="52" t="s">
        <v>170</v>
      </c>
      <c r="D63" s="244">
        <v>4385</v>
      </c>
      <c r="E63" s="244"/>
      <c r="F63" s="54">
        <f t="shared" si="0"/>
        <v>0</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322728392</v>
      </c>
      <c r="E65" s="53">
        <f t="shared" si="14"/>
        <v>328829552.14999998</v>
      </c>
      <c r="F65" s="54">
        <f t="shared" si="0"/>
        <v>101.8904937716171</v>
      </c>
    </row>
    <row r="66" spans="1:6" ht="12.75" customHeight="1" x14ac:dyDescent="0.2">
      <c r="A66" s="55">
        <v>6351</v>
      </c>
      <c r="B66" s="87" t="s">
        <v>175</v>
      </c>
      <c r="C66" s="52" t="s">
        <v>176</v>
      </c>
      <c r="D66" s="244">
        <v>322728392</v>
      </c>
      <c r="E66" s="244">
        <v>328829552.14999998</v>
      </c>
      <c r="F66" s="54">
        <f t="shared" si="0"/>
        <v>101.8904937716171</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191637106</v>
      </c>
      <c r="E74" s="53">
        <f t="shared" si="17"/>
        <v>419480676.87</v>
      </c>
      <c r="F74" s="54">
        <f t="shared" si="0"/>
        <v>218.89324339410555</v>
      </c>
    </row>
    <row r="75" spans="1:6" ht="12.75" customHeight="1" x14ac:dyDescent="0.2">
      <c r="A75" s="55" t="s">
        <v>193</v>
      </c>
      <c r="B75" s="87" t="s">
        <v>194</v>
      </c>
      <c r="C75" s="52" t="s">
        <v>193</v>
      </c>
      <c r="D75" s="244">
        <v>29221584</v>
      </c>
      <c r="E75" s="244">
        <v>32252940.510000002</v>
      </c>
      <c r="F75" s="54">
        <f t="shared" si="0"/>
        <v>110.37368990674838</v>
      </c>
    </row>
    <row r="76" spans="1:6" ht="12.75" customHeight="1" x14ac:dyDescent="0.2">
      <c r="A76" s="55" t="s">
        <v>195</v>
      </c>
      <c r="B76" s="87" t="s">
        <v>196</v>
      </c>
      <c r="C76" s="52" t="s">
        <v>195</v>
      </c>
      <c r="D76" s="244">
        <v>162415522</v>
      </c>
      <c r="E76" s="244">
        <v>387227736.36000001</v>
      </c>
      <c r="F76" s="54">
        <f t="shared" si="0"/>
        <v>238.41793665509385</v>
      </c>
    </row>
    <row r="77" spans="1:6" ht="24" x14ac:dyDescent="0.2">
      <c r="A77" s="55" t="s">
        <v>197</v>
      </c>
      <c r="B77" s="87" t="s">
        <v>198</v>
      </c>
      <c r="C77" s="52" t="s">
        <v>197</v>
      </c>
      <c r="D77" s="53">
        <f t="shared" ref="D77:E77" si="18">SUM(D78:D81)</f>
        <v>288401</v>
      </c>
      <c r="E77" s="53">
        <f t="shared" si="18"/>
        <v>4348573.53</v>
      </c>
      <c r="F77" s="54">
        <f t="shared" si="0"/>
        <v>1507.8219319627881</v>
      </c>
    </row>
    <row r="78" spans="1:6" ht="12.75" customHeight="1" x14ac:dyDescent="0.2">
      <c r="A78" s="55">
        <v>6391</v>
      </c>
      <c r="B78" s="87" t="s">
        <v>199</v>
      </c>
      <c r="C78" s="52" t="s">
        <v>200</v>
      </c>
      <c r="D78" s="244"/>
      <c r="E78" s="244">
        <v>1844391.26</v>
      </c>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v>288401</v>
      </c>
      <c r="E81" s="244">
        <v>2504182.27</v>
      </c>
      <c r="F81" s="54">
        <f t="shared" si="0"/>
        <v>868.29874723041871</v>
      </c>
    </row>
    <row r="82" spans="1:6" ht="12.75" customHeight="1" x14ac:dyDescent="0.2">
      <c r="A82" s="55">
        <v>64</v>
      </c>
      <c r="B82" s="87" t="s">
        <v>207</v>
      </c>
      <c r="C82" s="52" t="s">
        <v>208</v>
      </c>
      <c r="D82" s="53">
        <f t="shared" ref="D82:E82" si="19">D83+D91+D98</f>
        <v>406023482</v>
      </c>
      <c r="E82" s="53">
        <f t="shared" si="19"/>
        <v>418152095.68000007</v>
      </c>
      <c r="F82" s="54">
        <f t="shared" si="0"/>
        <v>102.98717050064607</v>
      </c>
    </row>
    <row r="83" spans="1:6" ht="12.75" customHeight="1" x14ac:dyDescent="0.2">
      <c r="A83" s="55">
        <v>641</v>
      </c>
      <c r="B83" s="87" t="s">
        <v>209</v>
      </c>
      <c r="C83" s="52" t="s">
        <v>210</v>
      </c>
      <c r="D83" s="53">
        <f t="shared" ref="D83:E83" si="20">SUM(D84:D90)</f>
        <v>19660019</v>
      </c>
      <c r="E83" s="53">
        <f t="shared" si="20"/>
        <v>16739480.119999999</v>
      </c>
      <c r="F83" s="54">
        <f t="shared" si="0"/>
        <v>85.144780989275745</v>
      </c>
    </row>
    <row r="84" spans="1:6" ht="12.75" customHeight="1" x14ac:dyDescent="0.2">
      <c r="A84" s="55">
        <v>6412</v>
      </c>
      <c r="B84" s="87" t="s">
        <v>211</v>
      </c>
      <c r="C84" s="52" t="s">
        <v>212</v>
      </c>
      <c r="D84" s="244">
        <v>288423</v>
      </c>
      <c r="E84" s="244">
        <v>288110.62</v>
      </c>
      <c r="F84" s="54">
        <f t="shared" si="0"/>
        <v>99.891693796957938</v>
      </c>
    </row>
    <row r="85" spans="1:6" ht="12.75" customHeight="1" x14ac:dyDescent="0.2">
      <c r="A85" s="55">
        <v>6413</v>
      </c>
      <c r="B85" s="87" t="s">
        <v>213</v>
      </c>
      <c r="C85" s="52" t="s">
        <v>214</v>
      </c>
      <c r="D85" s="244">
        <v>276924</v>
      </c>
      <c r="E85" s="244">
        <v>596358.99</v>
      </c>
      <c r="F85" s="54">
        <f t="shared" si="0"/>
        <v>215.35113966286778</v>
      </c>
    </row>
    <row r="86" spans="1:6" ht="12.75" customHeight="1" x14ac:dyDescent="0.2">
      <c r="A86" s="55">
        <v>6414</v>
      </c>
      <c r="B86" s="87" t="s">
        <v>215</v>
      </c>
      <c r="C86" s="52" t="s">
        <v>216</v>
      </c>
      <c r="D86" s="244">
        <v>886053</v>
      </c>
      <c r="E86" s="244">
        <v>1314098.23</v>
      </c>
      <c r="F86" s="54">
        <f t="shared" si="0"/>
        <v>148.30921288004214</v>
      </c>
    </row>
    <row r="87" spans="1:6" ht="12.75" customHeight="1" x14ac:dyDescent="0.2">
      <c r="A87" s="55">
        <v>6415</v>
      </c>
      <c r="B87" s="87" t="s">
        <v>217</v>
      </c>
      <c r="C87" s="52" t="s">
        <v>218</v>
      </c>
      <c r="D87" s="244">
        <v>4738785</v>
      </c>
      <c r="E87" s="244">
        <v>1284.92</v>
      </c>
      <c r="F87" s="54">
        <f t="shared" si="0"/>
        <v>2.7114967233162087E-2</v>
      </c>
    </row>
    <row r="88" spans="1:6" ht="12.75" customHeight="1" x14ac:dyDescent="0.2">
      <c r="A88" s="55">
        <v>6416</v>
      </c>
      <c r="B88" s="87" t="s">
        <v>219</v>
      </c>
      <c r="C88" s="52" t="s">
        <v>220</v>
      </c>
      <c r="D88" s="244">
        <v>1104</v>
      </c>
      <c r="E88" s="244">
        <v>1173.5999999999999</v>
      </c>
      <c r="F88" s="54">
        <f t="shared" si="0"/>
        <v>106.30434782608695</v>
      </c>
    </row>
    <row r="89" spans="1:6" ht="24" x14ac:dyDescent="0.2">
      <c r="A89" s="55">
        <v>6417</v>
      </c>
      <c r="B89" s="87" t="s">
        <v>221</v>
      </c>
      <c r="C89" s="52" t="s">
        <v>222</v>
      </c>
      <c r="D89" s="244">
        <v>13468730</v>
      </c>
      <c r="E89" s="244">
        <v>14538453.76</v>
      </c>
      <c r="F89" s="54">
        <f t="shared" si="0"/>
        <v>107.94227636904148</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386319105</v>
      </c>
      <c r="E91" s="53">
        <f t="shared" si="21"/>
        <v>400869720.09000003</v>
      </c>
      <c r="F91" s="54">
        <f t="shared" si="0"/>
        <v>103.76647566782906</v>
      </c>
    </row>
    <row r="92" spans="1:6" ht="12.75" customHeight="1" x14ac:dyDescent="0.2">
      <c r="A92" s="55">
        <v>6421</v>
      </c>
      <c r="B92" s="87" t="s">
        <v>227</v>
      </c>
      <c r="C92" s="52" t="s">
        <v>228</v>
      </c>
      <c r="D92" s="244">
        <v>6505075</v>
      </c>
      <c r="E92" s="244">
        <v>3370577.37</v>
      </c>
      <c r="F92" s="54">
        <f t="shared" si="0"/>
        <v>51.814581230808251</v>
      </c>
    </row>
    <row r="93" spans="1:6" ht="12.75" customHeight="1" x14ac:dyDescent="0.2">
      <c r="A93" s="55">
        <v>6422</v>
      </c>
      <c r="B93" s="87" t="s">
        <v>229</v>
      </c>
      <c r="C93" s="52" t="s">
        <v>230</v>
      </c>
      <c r="D93" s="244">
        <v>108324324</v>
      </c>
      <c r="E93" s="244">
        <v>121485833.56</v>
      </c>
      <c r="F93" s="54">
        <f t="shared" si="0"/>
        <v>112.15009618707614</v>
      </c>
    </row>
    <row r="94" spans="1:6" ht="12.75" customHeight="1" x14ac:dyDescent="0.2">
      <c r="A94" s="55">
        <v>6423</v>
      </c>
      <c r="B94" s="87" t="s">
        <v>231</v>
      </c>
      <c r="C94" s="52" t="s">
        <v>232</v>
      </c>
      <c r="D94" s="244">
        <v>39606301</v>
      </c>
      <c r="E94" s="244">
        <v>38042732.549999997</v>
      </c>
      <c r="F94" s="54">
        <f t="shared" si="0"/>
        <v>96.052222978358913</v>
      </c>
    </row>
    <row r="95" spans="1:6" ht="12.75" customHeight="1" x14ac:dyDescent="0.2">
      <c r="A95" s="55">
        <v>6424</v>
      </c>
      <c r="B95" s="87" t="s">
        <v>233</v>
      </c>
      <c r="C95" s="52" t="s">
        <v>234</v>
      </c>
      <c r="D95" s="244">
        <v>228995436</v>
      </c>
      <c r="E95" s="244">
        <v>235246330.25999999</v>
      </c>
      <c r="F95" s="54">
        <f t="shared" si="0"/>
        <v>102.72970255180107</v>
      </c>
    </row>
    <row r="96" spans="1:6" ht="12.75" customHeight="1" x14ac:dyDescent="0.2">
      <c r="A96" s="55" t="s">
        <v>235</v>
      </c>
      <c r="B96" s="87" t="s">
        <v>236</v>
      </c>
      <c r="C96" s="52" t="s">
        <v>235</v>
      </c>
      <c r="D96" s="244"/>
      <c r="E96" s="244">
        <v>2724246.35</v>
      </c>
      <c r="F96" s="54" t="str">
        <f t="shared" si="0"/>
        <v>-</v>
      </c>
    </row>
    <row r="97" spans="1:6" ht="12.75" customHeight="1" x14ac:dyDescent="0.2">
      <c r="A97" s="55">
        <v>6429</v>
      </c>
      <c r="B97" s="87" t="s">
        <v>237</v>
      </c>
      <c r="C97" s="52" t="s">
        <v>238</v>
      </c>
      <c r="D97" s="244">
        <v>2887969</v>
      </c>
      <c r="E97" s="244"/>
      <c r="F97" s="54">
        <f t="shared" si="0"/>
        <v>0</v>
      </c>
    </row>
    <row r="98" spans="1:6" ht="12.75" customHeight="1" x14ac:dyDescent="0.2">
      <c r="A98" s="55">
        <v>643</v>
      </c>
      <c r="B98" s="87" t="s">
        <v>239</v>
      </c>
      <c r="C98" s="52" t="s">
        <v>240</v>
      </c>
      <c r="D98" s="53">
        <f t="shared" ref="D98:E98" si="22">SUM(D99:D105)</f>
        <v>44358</v>
      </c>
      <c r="E98" s="53">
        <f t="shared" si="22"/>
        <v>542895.47</v>
      </c>
      <c r="F98" s="54">
        <f t="shared" si="0"/>
        <v>1223.8952838270436</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v>39961</v>
      </c>
      <c r="E100" s="244">
        <v>34705.800000000003</v>
      </c>
      <c r="F100" s="54">
        <f t="shared" si="0"/>
        <v>86.849177948499786</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v>4397</v>
      </c>
      <c r="E102" s="244">
        <v>508189.67</v>
      </c>
      <c r="F102" s="54" t="str">
        <f t="shared" si="0"/>
        <v>&gt;&gt;100</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1016971116</v>
      </c>
      <c r="E106" s="53">
        <f t="shared" si="23"/>
        <v>1029059777.35</v>
      </c>
      <c r="F106" s="54">
        <f t="shared" si="0"/>
        <v>101.18869269341175</v>
      </c>
    </row>
    <row r="107" spans="1:6" ht="12.75" customHeight="1" x14ac:dyDescent="0.2">
      <c r="A107" s="55">
        <v>651</v>
      </c>
      <c r="B107" s="87" t="s">
        <v>257</v>
      </c>
      <c r="C107" s="52" t="s">
        <v>258</v>
      </c>
      <c r="D107" s="53">
        <f t="shared" ref="D107:E107" si="24">SUM(D108:D111)</f>
        <v>29909617</v>
      </c>
      <c r="E107" s="53">
        <f t="shared" si="24"/>
        <v>32032123.719999999</v>
      </c>
      <c r="F107" s="54">
        <f t="shared" si="0"/>
        <v>107.09640220401351</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v>17519066</v>
      </c>
      <c r="E109" s="244">
        <v>21877016.18</v>
      </c>
      <c r="F109" s="54">
        <f t="shared" si="0"/>
        <v>124.87547098686653</v>
      </c>
    </row>
    <row r="110" spans="1:6" ht="12.75" customHeight="1" x14ac:dyDescent="0.2">
      <c r="A110" s="55">
        <v>6513</v>
      </c>
      <c r="B110" s="87" t="s">
        <v>263</v>
      </c>
      <c r="C110" s="52" t="s">
        <v>264</v>
      </c>
      <c r="D110" s="244">
        <v>10263947</v>
      </c>
      <c r="E110" s="244">
        <v>6175726.1500000004</v>
      </c>
      <c r="F110" s="54">
        <f t="shared" si="0"/>
        <v>60.169115740757427</v>
      </c>
    </row>
    <row r="111" spans="1:6" ht="12.75" customHeight="1" x14ac:dyDescent="0.2">
      <c r="A111" s="55">
        <v>6514</v>
      </c>
      <c r="B111" s="87" t="s">
        <v>265</v>
      </c>
      <c r="C111" s="52" t="s">
        <v>266</v>
      </c>
      <c r="D111" s="244">
        <v>2126604</v>
      </c>
      <c r="E111" s="244">
        <v>3979381.39</v>
      </c>
      <c r="F111" s="54">
        <f t="shared" si="0"/>
        <v>187.12376117039187</v>
      </c>
    </row>
    <row r="112" spans="1:6" ht="12.75" customHeight="1" x14ac:dyDescent="0.2">
      <c r="A112" s="55">
        <v>652</v>
      </c>
      <c r="B112" s="87" t="s">
        <v>267</v>
      </c>
      <c r="C112" s="52" t="s">
        <v>268</v>
      </c>
      <c r="D112" s="53">
        <f t="shared" ref="D112:E112" si="25">SUM(D113:D119)</f>
        <v>4487085</v>
      </c>
      <c r="E112" s="53">
        <f t="shared" si="25"/>
        <v>28860813.649999999</v>
      </c>
      <c r="F112" s="54">
        <f t="shared" si="0"/>
        <v>643.19739095648958</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1203713</v>
      </c>
      <c r="E114" s="244">
        <v>1201461.47</v>
      </c>
      <c r="F114" s="54">
        <f t="shared" si="0"/>
        <v>99.81295125997643</v>
      </c>
    </row>
    <row r="115" spans="1:6" ht="12.75" customHeight="1" x14ac:dyDescent="0.2">
      <c r="A115" s="55">
        <v>6524</v>
      </c>
      <c r="B115" s="87" t="s">
        <v>273</v>
      </c>
      <c r="C115" s="52" t="s">
        <v>274</v>
      </c>
      <c r="D115" s="244">
        <v>469408</v>
      </c>
      <c r="E115" s="244">
        <v>433098.9</v>
      </c>
      <c r="F115" s="54">
        <f t="shared" si="0"/>
        <v>92.264916660985747</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2813964</v>
      </c>
      <c r="E117" s="244">
        <v>5121683.28</v>
      </c>
      <c r="F117" s="54">
        <f t="shared" si="0"/>
        <v>182.009552361011</v>
      </c>
    </row>
    <row r="118" spans="1:6" ht="12.75" customHeight="1" x14ac:dyDescent="0.2">
      <c r="A118" s="55">
        <v>6527</v>
      </c>
      <c r="B118" s="87" t="s">
        <v>279</v>
      </c>
      <c r="C118" s="52" t="s">
        <v>280</v>
      </c>
      <c r="D118" s="244"/>
      <c r="E118" s="244">
        <v>22104570</v>
      </c>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982574414</v>
      </c>
      <c r="E120" s="53">
        <f t="shared" si="26"/>
        <v>968166839.98000002</v>
      </c>
      <c r="F120" s="54">
        <f t="shared" si="0"/>
        <v>98.53369130981666</v>
      </c>
    </row>
    <row r="121" spans="1:6" ht="12.75" customHeight="1" x14ac:dyDescent="0.2">
      <c r="A121" s="55">
        <v>6531</v>
      </c>
      <c r="B121" s="87" t="s">
        <v>285</v>
      </c>
      <c r="C121" s="52" t="s">
        <v>286</v>
      </c>
      <c r="D121" s="244">
        <v>233711706</v>
      </c>
      <c r="E121" s="244">
        <v>218947114.38</v>
      </c>
      <c r="F121" s="54">
        <f t="shared" si="0"/>
        <v>93.682562216203237</v>
      </c>
    </row>
    <row r="122" spans="1:6" ht="12.75" customHeight="1" x14ac:dyDescent="0.2">
      <c r="A122" s="55">
        <v>6532</v>
      </c>
      <c r="B122" s="87" t="s">
        <v>287</v>
      </c>
      <c r="C122" s="52" t="s">
        <v>288</v>
      </c>
      <c r="D122" s="244">
        <v>748861813</v>
      </c>
      <c r="E122" s="244">
        <v>749213888.51999998</v>
      </c>
      <c r="F122" s="54">
        <f t="shared" si="0"/>
        <v>100.04701475143854</v>
      </c>
    </row>
    <row r="123" spans="1:6" ht="12.75" customHeight="1" x14ac:dyDescent="0.2">
      <c r="A123" s="55">
        <v>6533</v>
      </c>
      <c r="B123" s="87" t="s">
        <v>289</v>
      </c>
      <c r="C123" s="52" t="s">
        <v>290</v>
      </c>
      <c r="D123" s="244">
        <v>895</v>
      </c>
      <c r="E123" s="244">
        <v>5837.08</v>
      </c>
      <c r="F123" s="54">
        <f t="shared" si="0"/>
        <v>652.1877094972067</v>
      </c>
    </row>
    <row r="124" spans="1:6" ht="24" x14ac:dyDescent="0.2">
      <c r="A124" s="55">
        <v>66</v>
      </c>
      <c r="B124" s="233" t="s">
        <v>291</v>
      </c>
      <c r="C124" s="52" t="s">
        <v>292</v>
      </c>
      <c r="D124" s="53">
        <f t="shared" ref="D124:E124" si="27">D125+D128</f>
        <v>428053</v>
      </c>
      <c r="E124" s="53">
        <f t="shared" si="27"/>
        <v>56125</v>
      </c>
      <c r="F124" s="54">
        <f t="shared" si="0"/>
        <v>13.111694112644928</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428053</v>
      </c>
      <c r="E128" s="53">
        <f t="shared" si="29"/>
        <v>56125</v>
      </c>
      <c r="F128" s="54">
        <f t="shared" si="0"/>
        <v>13.111694112644928</v>
      </c>
    </row>
    <row r="129" spans="1:6" ht="12.75" customHeight="1" x14ac:dyDescent="0.2">
      <c r="A129" s="55">
        <v>6631</v>
      </c>
      <c r="B129" s="88" t="s">
        <v>301</v>
      </c>
      <c r="C129" s="52" t="s">
        <v>302</v>
      </c>
      <c r="D129" s="244">
        <v>427419</v>
      </c>
      <c r="E129" s="244">
        <v>56125</v>
      </c>
      <c r="F129" s="54">
        <f t="shared" si="0"/>
        <v>13.131142976797944</v>
      </c>
    </row>
    <row r="130" spans="1:6" ht="12.75" customHeight="1" x14ac:dyDescent="0.2">
      <c r="A130" s="55">
        <v>6632</v>
      </c>
      <c r="B130" s="234" t="s">
        <v>303</v>
      </c>
      <c r="C130" s="52" t="s">
        <v>304</v>
      </c>
      <c r="D130" s="244">
        <v>634</v>
      </c>
      <c r="E130" s="244"/>
      <c r="F130" s="54">
        <f t="shared" si="0"/>
        <v>0</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81504307</v>
      </c>
      <c r="E139" s="53">
        <f t="shared" si="33"/>
        <v>68360396.50999999</v>
      </c>
      <c r="F139" s="54">
        <f t="shared" si="31"/>
        <v>83.873354705046438</v>
      </c>
    </row>
    <row r="140" spans="1:6" ht="12.75" customHeight="1" x14ac:dyDescent="0.2">
      <c r="A140" s="55">
        <v>681</v>
      </c>
      <c r="B140" s="87" t="s">
        <v>323</v>
      </c>
      <c r="C140" s="52" t="s">
        <v>324</v>
      </c>
      <c r="D140" s="53">
        <f t="shared" ref="D140:E140" si="34">SUM(D141:D149)</f>
        <v>17735833</v>
      </c>
      <c r="E140" s="53">
        <f t="shared" si="34"/>
        <v>19602409.789999999</v>
      </c>
      <c r="F140" s="54">
        <f t="shared" si="31"/>
        <v>110.5243254714904</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v>17735833</v>
      </c>
      <c r="E149" s="244">
        <v>19602409.789999999</v>
      </c>
      <c r="F149" s="54">
        <f t="shared" si="31"/>
        <v>110.5243254714904</v>
      </c>
    </row>
    <row r="150" spans="1:6" ht="12.75" customHeight="1" x14ac:dyDescent="0.2">
      <c r="A150" s="55">
        <v>683</v>
      </c>
      <c r="B150" s="87" t="s">
        <v>343</v>
      </c>
      <c r="C150" s="52" t="s">
        <v>344</v>
      </c>
      <c r="D150" s="244">
        <v>63768474</v>
      </c>
      <c r="E150" s="244">
        <v>48757986.719999999</v>
      </c>
      <c r="F150" s="54">
        <f t="shared" si="31"/>
        <v>76.460958937170105</v>
      </c>
    </row>
    <row r="151" spans="1:6" ht="12.75" customHeight="1" x14ac:dyDescent="0.2">
      <c r="A151" s="55">
        <v>3</v>
      </c>
      <c r="B151" s="87" t="s">
        <v>345</v>
      </c>
      <c r="C151" s="52" t="s">
        <v>53</v>
      </c>
      <c r="D151" s="53">
        <f t="shared" ref="D151:E151" si="35">D152+D163+D196+D215+D224+D252+D263</f>
        <v>7480891375</v>
      </c>
      <c r="E151" s="53">
        <f t="shared" si="35"/>
        <v>7161384843.29</v>
      </c>
      <c r="F151" s="54">
        <f t="shared" si="31"/>
        <v>95.729031265208022</v>
      </c>
    </row>
    <row r="152" spans="1:6" ht="12.75" customHeight="1" x14ac:dyDescent="0.2">
      <c r="A152" s="55">
        <v>31</v>
      </c>
      <c r="B152" s="87" t="s">
        <v>346</v>
      </c>
      <c r="C152" s="52" t="s">
        <v>347</v>
      </c>
      <c r="D152" s="53">
        <f t="shared" ref="D152:E152" si="36">D153+D158+D159</f>
        <v>610286265</v>
      </c>
      <c r="E152" s="53">
        <f t="shared" si="36"/>
        <v>586977110.41999996</v>
      </c>
      <c r="F152" s="54">
        <f t="shared" si="31"/>
        <v>96.180619503209684</v>
      </c>
    </row>
    <row r="153" spans="1:6" ht="12.75" customHeight="1" x14ac:dyDescent="0.2">
      <c r="A153" s="55">
        <v>311</v>
      </c>
      <c r="B153" s="87" t="s">
        <v>348</v>
      </c>
      <c r="C153" s="52" t="s">
        <v>349</v>
      </c>
      <c r="D153" s="53">
        <f t="shared" ref="D153:E153" si="37">SUM(D154:D157)</f>
        <v>514181807</v>
      </c>
      <c r="E153" s="53">
        <f t="shared" si="37"/>
        <v>490523782.39999998</v>
      </c>
      <c r="F153" s="54">
        <f t="shared" si="31"/>
        <v>95.398898934594158</v>
      </c>
    </row>
    <row r="154" spans="1:6" ht="12.75" customHeight="1" x14ac:dyDescent="0.2">
      <c r="A154" s="55">
        <v>3111</v>
      </c>
      <c r="B154" s="87" t="s">
        <v>350</v>
      </c>
      <c r="C154" s="52" t="s">
        <v>351</v>
      </c>
      <c r="D154" s="244">
        <v>512956178</v>
      </c>
      <c r="E154" s="244">
        <v>489795291.81999999</v>
      </c>
      <c r="F154" s="54">
        <f t="shared" si="31"/>
        <v>95.484821672232584</v>
      </c>
    </row>
    <row r="155" spans="1:6" ht="12.75" customHeight="1" x14ac:dyDescent="0.2">
      <c r="A155" s="55">
        <v>3112</v>
      </c>
      <c r="B155" s="87" t="s">
        <v>352</v>
      </c>
      <c r="C155" s="52" t="s">
        <v>353</v>
      </c>
      <c r="D155" s="244">
        <v>267797</v>
      </c>
      <c r="E155" s="244">
        <v>92035.74</v>
      </c>
      <c r="F155" s="54">
        <f t="shared" si="31"/>
        <v>34.367726300145264</v>
      </c>
    </row>
    <row r="156" spans="1:6" ht="12.75" customHeight="1" x14ac:dyDescent="0.2">
      <c r="A156" s="55">
        <v>3113</v>
      </c>
      <c r="B156" s="87" t="s">
        <v>354</v>
      </c>
      <c r="C156" s="52" t="s">
        <v>355</v>
      </c>
      <c r="D156" s="244">
        <v>957832</v>
      </c>
      <c r="E156" s="244">
        <v>636454.84</v>
      </c>
      <c r="F156" s="54">
        <f t="shared" si="31"/>
        <v>66.44743963450793</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15088538</v>
      </c>
      <c r="E158" s="244">
        <v>19095876.129999999</v>
      </c>
      <c r="F158" s="54">
        <f t="shared" si="31"/>
        <v>126.55882319413583</v>
      </c>
    </row>
    <row r="159" spans="1:6" ht="12.75" customHeight="1" x14ac:dyDescent="0.2">
      <c r="A159" s="55">
        <v>313</v>
      </c>
      <c r="B159" s="87" t="s">
        <v>360</v>
      </c>
      <c r="C159" s="52" t="s">
        <v>361</v>
      </c>
      <c r="D159" s="53">
        <f t="shared" ref="D159:E159" si="38">SUM(D160:D162)</f>
        <v>81015920</v>
      </c>
      <c r="E159" s="53">
        <f t="shared" si="38"/>
        <v>77357451.890000001</v>
      </c>
      <c r="F159" s="54">
        <f t="shared" si="31"/>
        <v>95.484260241690762</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81015758</v>
      </c>
      <c r="E161" s="244">
        <v>77357451.890000001</v>
      </c>
      <c r="F161" s="54">
        <f t="shared" si="31"/>
        <v>95.484451173066859</v>
      </c>
    </row>
    <row r="162" spans="1:6" ht="12.75" customHeight="1" x14ac:dyDescent="0.2">
      <c r="A162" s="55">
        <v>3133</v>
      </c>
      <c r="B162" s="87" t="s">
        <v>365</v>
      </c>
      <c r="C162" s="52" t="s">
        <v>366</v>
      </c>
      <c r="D162" s="244">
        <v>162</v>
      </c>
      <c r="E162" s="244"/>
      <c r="F162" s="54">
        <f t="shared" si="31"/>
        <v>0</v>
      </c>
    </row>
    <row r="163" spans="1:6" ht="12.75" customHeight="1" x14ac:dyDescent="0.2">
      <c r="A163" s="55">
        <v>32</v>
      </c>
      <c r="B163" s="87" t="s">
        <v>367</v>
      </c>
      <c r="C163" s="52" t="s">
        <v>368</v>
      </c>
      <c r="D163" s="53">
        <f t="shared" ref="D163:E163" si="39">D164+D169+D177+D187+D188</f>
        <v>2081925069</v>
      </c>
      <c r="E163" s="53">
        <f t="shared" si="39"/>
        <v>1701876133.9099998</v>
      </c>
      <c r="F163" s="54">
        <f t="shared" si="31"/>
        <v>81.74531155088367</v>
      </c>
    </row>
    <row r="164" spans="1:6" ht="12.75" customHeight="1" x14ac:dyDescent="0.2">
      <c r="A164" s="55">
        <v>321</v>
      </c>
      <c r="B164" s="87" t="s">
        <v>369</v>
      </c>
      <c r="C164" s="52" t="s">
        <v>370</v>
      </c>
      <c r="D164" s="53">
        <f t="shared" ref="D164:E164" si="40">SUM(D165:D168)</f>
        <v>13378311</v>
      </c>
      <c r="E164" s="53">
        <f t="shared" si="40"/>
        <v>13113587.490000002</v>
      </c>
      <c r="F164" s="54">
        <f t="shared" si="31"/>
        <v>98.021248646409859</v>
      </c>
    </row>
    <row r="165" spans="1:6" ht="12.75" customHeight="1" x14ac:dyDescent="0.2">
      <c r="A165" s="55">
        <v>3211</v>
      </c>
      <c r="B165" s="87" t="s">
        <v>371</v>
      </c>
      <c r="C165" s="52" t="s">
        <v>372</v>
      </c>
      <c r="D165" s="244">
        <v>205337</v>
      </c>
      <c r="E165" s="244">
        <v>744084.38</v>
      </c>
      <c r="F165" s="54">
        <f t="shared" si="31"/>
        <v>362.3722855598358</v>
      </c>
    </row>
    <row r="166" spans="1:6" ht="12.75" customHeight="1" x14ac:dyDescent="0.2">
      <c r="A166" s="55">
        <v>3212</v>
      </c>
      <c r="B166" s="87" t="s">
        <v>373</v>
      </c>
      <c r="C166" s="52" t="s">
        <v>374</v>
      </c>
      <c r="D166" s="244">
        <v>12514181</v>
      </c>
      <c r="E166" s="244">
        <v>11961462.140000001</v>
      </c>
      <c r="F166" s="54">
        <f t="shared" si="31"/>
        <v>95.583259823395565</v>
      </c>
    </row>
    <row r="167" spans="1:6" ht="12.75" customHeight="1" x14ac:dyDescent="0.2">
      <c r="A167" s="55">
        <v>3213</v>
      </c>
      <c r="B167" s="87" t="s">
        <v>375</v>
      </c>
      <c r="C167" s="52" t="s">
        <v>376</v>
      </c>
      <c r="D167" s="244">
        <v>648793</v>
      </c>
      <c r="E167" s="244">
        <v>400040.97</v>
      </c>
      <c r="F167" s="54">
        <f t="shared" si="31"/>
        <v>61.659261120264851</v>
      </c>
    </row>
    <row r="168" spans="1:6" ht="12.75" customHeight="1" x14ac:dyDescent="0.2">
      <c r="A168" s="55">
        <v>3214</v>
      </c>
      <c r="B168" s="87" t="s">
        <v>377</v>
      </c>
      <c r="C168" s="52" t="s">
        <v>378</v>
      </c>
      <c r="D168" s="244">
        <v>10000</v>
      </c>
      <c r="E168" s="244">
        <v>8000</v>
      </c>
      <c r="F168" s="54">
        <f t="shared" si="31"/>
        <v>80</v>
      </c>
    </row>
    <row r="169" spans="1:6" ht="12.75" customHeight="1" x14ac:dyDescent="0.2">
      <c r="A169" s="55">
        <v>322</v>
      </c>
      <c r="B169" s="87" t="s">
        <v>379</v>
      </c>
      <c r="C169" s="52" t="s">
        <v>380</v>
      </c>
      <c r="D169" s="53">
        <f t="shared" ref="D169:E169" si="41">SUM(D170:D176)</f>
        <v>91133016</v>
      </c>
      <c r="E169" s="53">
        <f t="shared" si="41"/>
        <v>138609397.92000002</v>
      </c>
      <c r="F169" s="54">
        <f t="shared" si="31"/>
        <v>152.09569923593884</v>
      </c>
    </row>
    <row r="170" spans="1:6" ht="12.75" customHeight="1" x14ac:dyDescent="0.2">
      <c r="A170" s="55">
        <v>3221</v>
      </c>
      <c r="B170" s="87" t="s">
        <v>381</v>
      </c>
      <c r="C170" s="52" t="s">
        <v>382</v>
      </c>
      <c r="D170" s="244">
        <v>7293438</v>
      </c>
      <c r="E170" s="244">
        <v>7017824.9400000004</v>
      </c>
      <c r="F170" s="54">
        <f t="shared" si="31"/>
        <v>96.221081744987757</v>
      </c>
    </row>
    <row r="171" spans="1:6" ht="12.75" customHeight="1" x14ac:dyDescent="0.2">
      <c r="A171" s="55">
        <v>3222</v>
      </c>
      <c r="B171" s="87" t="s">
        <v>383</v>
      </c>
      <c r="C171" s="52" t="s">
        <v>384</v>
      </c>
      <c r="D171" s="244">
        <v>1017058</v>
      </c>
      <c r="E171" s="244">
        <v>778360.08</v>
      </c>
      <c r="F171" s="54">
        <f t="shared" si="31"/>
        <v>76.530549880144491</v>
      </c>
    </row>
    <row r="172" spans="1:6" ht="12.75" customHeight="1" x14ac:dyDescent="0.2">
      <c r="A172" s="55">
        <v>3223</v>
      </c>
      <c r="B172" s="87" t="s">
        <v>385</v>
      </c>
      <c r="C172" s="52" t="s">
        <v>386</v>
      </c>
      <c r="D172" s="244">
        <v>80720633</v>
      </c>
      <c r="E172" s="244">
        <v>128639912.54000001</v>
      </c>
      <c r="F172" s="54">
        <f t="shared" si="31"/>
        <v>159.36435054962962</v>
      </c>
    </row>
    <row r="173" spans="1:6" ht="12.75" customHeight="1" x14ac:dyDescent="0.2">
      <c r="A173" s="55">
        <v>3224</v>
      </c>
      <c r="B173" s="87" t="s">
        <v>387</v>
      </c>
      <c r="C173" s="52" t="s">
        <v>388</v>
      </c>
      <c r="D173" s="244">
        <v>1584343</v>
      </c>
      <c r="E173" s="244">
        <v>1320875.18</v>
      </c>
      <c r="F173" s="54">
        <f t="shared" si="31"/>
        <v>83.370531507381912</v>
      </c>
    </row>
    <row r="174" spans="1:6" ht="12.75" customHeight="1" x14ac:dyDescent="0.2">
      <c r="A174" s="55">
        <v>3225</v>
      </c>
      <c r="B174" s="87" t="s">
        <v>389</v>
      </c>
      <c r="C174" s="52" t="s">
        <v>390</v>
      </c>
      <c r="D174" s="244">
        <v>129890</v>
      </c>
      <c r="E174" s="244">
        <v>359253.75</v>
      </c>
      <c r="F174" s="54">
        <f t="shared" si="31"/>
        <v>276.58307029024559</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387654</v>
      </c>
      <c r="E176" s="244">
        <v>493171.43</v>
      </c>
      <c r="F176" s="54">
        <f t="shared" si="31"/>
        <v>127.21948696518028</v>
      </c>
    </row>
    <row r="177" spans="1:6" ht="12.75" customHeight="1" x14ac:dyDescent="0.2">
      <c r="A177" s="55">
        <v>323</v>
      </c>
      <c r="B177" s="87" t="s">
        <v>395</v>
      </c>
      <c r="C177" s="52" t="s">
        <v>396</v>
      </c>
      <c r="D177" s="53">
        <f t="shared" ref="D177:E177" si="42">SUM(D178:D186)</f>
        <v>1917299229</v>
      </c>
      <c r="E177" s="53">
        <f t="shared" si="42"/>
        <v>1503953192.0799997</v>
      </c>
      <c r="F177" s="54">
        <f t="shared" si="31"/>
        <v>78.44123490647894</v>
      </c>
    </row>
    <row r="178" spans="1:6" ht="12.75" customHeight="1" x14ac:dyDescent="0.2">
      <c r="A178" s="55">
        <v>3231</v>
      </c>
      <c r="B178" s="87" t="s">
        <v>397</v>
      </c>
      <c r="C178" s="52" t="s">
        <v>398</v>
      </c>
      <c r="D178" s="244">
        <v>19859262</v>
      </c>
      <c r="E178" s="244">
        <v>14819398.07</v>
      </c>
      <c r="F178" s="54">
        <f t="shared" si="31"/>
        <v>74.62209859560744</v>
      </c>
    </row>
    <row r="179" spans="1:6" ht="12.75" customHeight="1" x14ac:dyDescent="0.2">
      <c r="A179" s="55">
        <v>3232</v>
      </c>
      <c r="B179" s="87" t="s">
        <v>399</v>
      </c>
      <c r="C179" s="52" t="s">
        <v>400</v>
      </c>
      <c r="D179" s="244">
        <v>1083424662</v>
      </c>
      <c r="E179" s="244">
        <v>786826855.53999996</v>
      </c>
      <c r="F179" s="54">
        <f t="shared" si="31"/>
        <v>72.624048827494747</v>
      </c>
    </row>
    <row r="180" spans="1:6" ht="12.75" customHeight="1" x14ac:dyDescent="0.2">
      <c r="A180" s="55">
        <v>3233</v>
      </c>
      <c r="B180" s="87" t="s">
        <v>401</v>
      </c>
      <c r="C180" s="52" t="s">
        <v>402</v>
      </c>
      <c r="D180" s="244">
        <v>8420995</v>
      </c>
      <c r="E180" s="244">
        <v>3549251.59</v>
      </c>
      <c r="F180" s="54">
        <f t="shared" si="31"/>
        <v>42.147651079237072</v>
      </c>
    </row>
    <row r="181" spans="1:6" ht="12.75" customHeight="1" x14ac:dyDescent="0.2">
      <c r="A181" s="55">
        <v>3234</v>
      </c>
      <c r="B181" s="87" t="s">
        <v>403</v>
      </c>
      <c r="C181" s="52" t="s">
        <v>404</v>
      </c>
      <c r="D181" s="244">
        <v>57512932</v>
      </c>
      <c r="E181" s="244">
        <v>55135172.649999999</v>
      </c>
      <c r="F181" s="54">
        <f t="shared" si="31"/>
        <v>95.865696170732519</v>
      </c>
    </row>
    <row r="182" spans="1:6" ht="12.75" customHeight="1" x14ac:dyDescent="0.2">
      <c r="A182" s="55">
        <v>3235</v>
      </c>
      <c r="B182" s="87" t="s">
        <v>405</v>
      </c>
      <c r="C182" s="52" t="s">
        <v>406</v>
      </c>
      <c r="D182" s="244">
        <v>465593971</v>
      </c>
      <c r="E182" s="244">
        <v>440148104.48000002</v>
      </c>
      <c r="F182" s="54">
        <f t="shared" si="31"/>
        <v>94.534751713956368</v>
      </c>
    </row>
    <row r="183" spans="1:6" ht="12.75" customHeight="1" x14ac:dyDescent="0.2">
      <c r="A183" s="55">
        <v>3236</v>
      </c>
      <c r="B183" s="87" t="s">
        <v>407</v>
      </c>
      <c r="C183" s="52" t="s">
        <v>408</v>
      </c>
      <c r="D183" s="244">
        <v>4893605</v>
      </c>
      <c r="E183" s="244">
        <v>5189431.79</v>
      </c>
      <c r="F183" s="54">
        <f t="shared" si="31"/>
        <v>106.04517099357223</v>
      </c>
    </row>
    <row r="184" spans="1:6" ht="12.75" customHeight="1" x14ac:dyDescent="0.2">
      <c r="A184" s="55">
        <v>3237</v>
      </c>
      <c r="B184" s="87" t="s">
        <v>409</v>
      </c>
      <c r="C184" s="52" t="s">
        <v>410</v>
      </c>
      <c r="D184" s="244">
        <v>51405630</v>
      </c>
      <c r="E184" s="244">
        <v>38958963.020000003</v>
      </c>
      <c r="F184" s="54">
        <f t="shared" si="31"/>
        <v>75.787346677786076</v>
      </c>
    </row>
    <row r="185" spans="1:6" ht="12.75" customHeight="1" x14ac:dyDescent="0.2">
      <c r="A185" s="55">
        <v>3238</v>
      </c>
      <c r="B185" s="87" t="s">
        <v>411</v>
      </c>
      <c r="C185" s="52" t="s">
        <v>412</v>
      </c>
      <c r="D185" s="244">
        <v>38335352</v>
      </c>
      <c r="E185" s="244">
        <v>27324606.84</v>
      </c>
      <c r="F185" s="54">
        <f t="shared" si="31"/>
        <v>71.27782950838693</v>
      </c>
    </row>
    <row r="186" spans="1:6" ht="12.75" customHeight="1" x14ac:dyDescent="0.2">
      <c r="A186" s="55">
        <v>3239</v>
      </c>
      <c r="B186" s="87" t="s">
        <v>413</v>
      </c>
      <c r="C186" s="52" t="s">
        <v>414</v>
      </c>
      <c r="D186" s="244">
        <v>187852820</v>
      </c>
      <c r="E186" s="244">
        <v>132001408.09999999</v>
      </c>
      <c r="F186" s="54">
        <f t="shared" si="31"/>
        <v>70.268526232398315</v>
      </c>
    </row>
    <row r="187" spans="1:6" ht="12.75" customHeight="1" x14ac:dyDescent="0.2">
      <c r="A187" s="55">
        <v>324</v>
      </c>
      <c r="B187" s="87" t="s">
        <v>415</v>
      </c>
      <c r="C187" s="52" t="s">
        <v>416</v>
      </c>
      <c r="D187" s="244">
        <v>1183830</v>
      </c>
      <c r="E187" s="244">
        <v>1129724.79</v>
      </c>
      <c r="F187" s="54">
        <f t="shared" si="31"/>
        <v>95.429646993233831</v>
      </c>
    </row>
    <row r="188" spans="1:6" ht="12.75" customHeight="1" x14ac:dyDescent="0.2">
      <c r="A188" s="55">
        <v>329</v>
      </c>
      <c r="B188" s="87" t="s">
        <v>417</v>
      </c>
      <c r="C188" s="52" t="s">
        <v>418</v>
      </c>
      <c r="D188" s="53">
        <f t="shared" ref="D188:E188" si="43">SUM(D189:D195)</f>
        <v>58930683</v>
      </c>
      <c r="E188" s="53">
        <f t="shared" si="43"/>
        <v>45070231.630000003</v>
      </c>
      <c r="F188" s="54">
        <f t="shared" si="31"/>
        <v>76.480076821780614</v>
      </c>
    </row>
    <row r="189" spans="1:6" ht="12.75" customHeight="1" x14ac:dyDescent="0.2">
      <c r="A189" s="55">
        <v>3291</v>
      </c>
      <c r="B189" s="234" t="s">
        <v>419</v>
      </c>
      <c r="C189" s="52" t="s">
        <v>420</v>
      </c>
      <c r="D189" s="244">
        <v>41924400</v>
      </c>
      <c r="E189" s="244">
        <v>27352588.510000002</v>
      </c>
      <c r="F189" s="54">
        <f t="shared" si="31"/>
        <v>65.242647503601731</v>
      </c>
    </row>
    <row r="190" spans="1:6" ht="12.75" customHeight="1" x14ac:dyDescent="0.2">
      <c r="A190" s="55">
        <v>3292</v>
      </c>
      <c r="B190" s="87" t="s">
        <v>421</v>
      </c>
      <c r="C190" s="52" t="s">
        <v>422</v>
      </c>
      <c r="D190" s="244">
        <v>4110133</v>
      </c>
      <c r="E190" s="244">
        <v>2699413.78</v>
      </c>
      <c r="F190" s="54">
        <f t="shared" si="31"/>
        <v>65.677042081119993</v>
      </c>
    </row>
    <row r="191" spans="1:6" ht="12.75" customHeight="1" x14ac:dyDescent="0.2">
      <c r="A191" s="55">
        <v>3293</v>
      </c>
      <c r="B191" s="87" t="s">
        <v>423</v>
      </c>
      <c r="C191" s="52" t="s">
        <v>424</v>
      </c>
      <c r="D191" s="244">
        <v>743337</v>
      </c>
      <c r="E191" s="244">
        <v>892539.17</v>
      </c>
      <c r="F191" s="54">
        <f t="shared" si="31"/>
        <v>120.07194179759652</v>
      </c>
    </row>
    <row r="192" spans="1:6" ht="12.75" customHeight="1" x14ac:dyDescent="0.2">
      <c r="A192" s="55">
        <v>3294</v>
      </c>
      <c r="B192" s="87" t="s">
        <v>425</v>
      </c>
      <c r="C192" s="52" t="s">
        <v>426</v>
      </c>
      <c r="D192" s="244">
        <v>1004479</v>
      </c>
      <c r="E192" s="244">
        <v>967298.27</v>
      </c>
      <c r="F192" s="54">
        <f t="shared" si="31"/>
        <v>96.298505991663347</v>
      </c>
    </row>
    <row r="193" spans="1:6" ht="12.75" customHeight="1" x14ac:dyDescent="0.2">
      <c r="A193" s="55">
        <v>3295</v>
      </c>
      <c r="B193" s="87" t="s">
        <v>427</v>
      </c>
      <c r="C193" s="52" t="s">
        <v>428</v>
      </c>
      <c r="D193" s="244">
        <v>2482508</v>
      </c>
      <c r="E193" s="244">
        <v>2274849.7999999998</v>
      </c>
      <c r="F193" s="54">
        <f t="shared" si="31"/>
        <v>91.635144781003717</v>
      </c>
    </row>
    <row r="194" spans="1:6" ht="12.75" customHeight="1" x14ac:dyDescent="0.2">
      <c r="A194" s="55" t="s">
        <v>429</v>
      </c>
      <c r="B194" s="87" t="s">
        <v>430</v>
      </c>
      <c r="C194" s="52" t="s">
        <v>429</v>
      </c>
      <c r="D194" s="244">
        <v>736020</v>
      </c>
      <c r="E194" s="244">
        <v>45354.84</v>
      </c>
      <c r="F194" s="54">
        <f t="shared" si="31"/>
        <v>6.1621749408983444</v>
      </c>
    </row>
    <row r="195" spans="1:6" ht="12.75" customHeight="1" x14ac:dyDescent="0.2">
      <c r="A195" s="55">
        <v>3299</v>
      </c>
      <c r="B195" s="87" t="s">
        <v>431</v>
      </c>
      <c r="C195" s="52" t="s">
        <v>432</v>
      </c>
      <c r="D195" s="244">
        <v>7929806</v>
      </c>
      <c r="E195" s="244">
        <v>10838187.26</v>
      </c>
      <c r="F195" s="54">
        <f t="shared" si="31"/>
        <v>136.67657518985962</v>
      </c>
    </row>
    <row r="196" spans="1:6" ht="12.75" customHeight="1" x14ac:dyDescent="0.2">
      <c r="A196" s="55">
        <v>34</v>
      </c>
      <c r="B196" s="234" t="s">
        <v>433</v>
      </c>
      <c r="C196" s="52" t="s">
        <v>434</v>
      </c>
      <c r="D196" s="53">
        <f t="shared" ref="D196:E196" si="44">D197+D202+D210</f>
        <v>52710036</v>
      </c>
      <c r="E196" s="53">
        <f t="shared" si="44"/>
        <v>54393936.150000006</v>
      </c>
      <c r="F196" s="54">
        <f t="shared" si="31"/>
        <v>103.19464807423013</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46514923</v>
      </c>
      <c r="E202" s="53">
        <f t="shared" si="46"/>
        <v>45331526.990000002</v>
      </c>
      <c r="F202" s="54">
        <f t="shared" si="31"/>
        <v>97.455878815493264</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v>44696294</v>
      </c>
      <c r="E205" s="244">
        <v>43039887.109999999</v>
      </c>
      <c r="F205" s="54">
        <f t="shared" si="31"/>
        <v>96.294084493895625</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v>1818629</v>
      </c>
      <c r="E207" s="244">
        <v>2291639.88</v>
      </c>
      <c r="F207" s="54">
        <f t="shared" si="31"/>
        <v>126.00920143690659</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6195113</v>
      </c>
      <c r="E210" s="53">
        <f t="shared" si="47"/>
        <v>9062409.1600000001</v>
      </c>
      <c r="F210" s="54">
        <f t="shared" si="31"/>
        <v>146.28319386587461</v>
      </c>
    </row>
    <row r="211" spans="1:6" ht="12.75" customHeight="1" x14ac:dyDescent="0.2">
      <c r="A211" s="55">
        <v>3431</v>
      </c>
      <c r="B211" s="234" t="s">
        <v>463</v>
      </c>
      <c r="C211" s="52" t="s">
        <v>464</v>
      </c>
      <c r="D211" s="244">
        <v>2869136</v>
      </c>
      <c r="E211" s="244">
        <v>3996345.6</v>
      </c>
      <c r="F211" s="54">
        <f t="shared" si="31"/>
        <v>139.28742311274195</v>
      </c>
    </row>
    <row r="212" spans="1:6" ht="12.75" customHeight="1" x14ac:dyDescent="0.2">
      <c r="A212" s="55">
        <v>3432</v>
      </c>
      <c r="B212" s="87" t="s">
        <v>465</v>
      </c>
      <c r="C212" s="52" t="s">
        <v>466</v>
      </c>
      <c r="D212" s="244">
        <v>1337</v>
      </c>
      <c r="E212" s="244">
        <v>363546.67</v>
      </c>
      <c r="F212" s="54" t="str">
        <f t="shared" si="31"/>
        <v>&gt;&gt;100</v>
      </c>
    </row>
    <row r="213" spans="1:6" ht="12.75" customHeight="1" x14ac:dyDescent="0.2">
      <c r="A213" s="55">
        <v>3433</v>
      </c>
      <c r="B213" s="87" t="s">
        <v>467</v>
      </c>
      <c r="C213" s="52" t="s">
        <v>468</v>
      </c>
      <c r="D213" s="244">
        <v>2502533</v>
      </c>
      <c r="E213" s="244">
        <v>3904292.01</v>
      </c>
      <c r="F213" s="54">
        <f t="shared" si="31"/>
        <v>156.01360741296918</v>
      </c>
    </row>
    <row r="214" spans="1:6" ht="12.75" customHeight="1" x14ac:dyDescent="0.2">
      <c r="A214" s="55">
        <v>3434</v>
      </c>
      <c r="B214" s="87" t="s">
        <v>469</v>
      </c>
      <c r="C214" s="52" t="s">
        <v>470</v>
      </c>
      <c r="D214" s="244">
        <v>822107</v>
      </c>
      <c r="E214" s="244">
        <v>798224.88</v>
      </c>
      <c r="F214" s="54">
        <f t="shared" si="31"/>
        <v>97.095010746776268</v>
      </c>
    </row>
    <row r="215" spans="1:6" ht="12.75" customHeight="1" x14ac:dyDescent="0.2">
      <c r="A215" s="55">
        <v>35</v>
      </c>
      <c r="B215" s="87" t="s">
        <v>471</v>
      </c>
      <c r="C215" s="52" t="s">
        <v>472</v>
      </c>
      <c r="D215" s="53">
        <f t="shared" ref="D215:E215" si="48">D216+D219+D223</f>
        <v>957056506</v>
      </c>
      <c r="E215" s="53">
        <f t="shared" si="48"/>
        <v>966134760.69999993</v>
      </c>
      <c r="F215" s="54">
        <f t="shared" si="31"/>
        <v>100.94855994845511</v>
      </c>
    </row>
    <row r="216" spans="1:6" ht="12.75" customHeight="1" x14ac:dyDescent="0.2">
      <c r="A216" s="55">
        <v>351</v>
      </c>
      <c r="B216" s="87" t="s">
        <v>473</v>
      </c>
      <c r="C216" s="52" t="s">
        <v>474</v>
      </c>
      <c r="D216" s="53">
        <f t="shared" ref="D216:E216" si="49">SUM(D217:D218)</f>
        <v>929087319</v>
      </c>
      <c r="E216" s="53">
        <f t="shared" si="49"/>
        <v>949199444.55999994</v>
      </c>
      <c r="F216" s="54">
        <f t="shared" si="31"/>
        <v>102.16471855214289</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v>929087319</v>
      </c>
      <c r="E218" s="244">
        <v>949199444.55999994</v>
      </c>
      <c r="F218" s="54">
        <f t="shared" si="31"/>
        <v>102.16471855214289</v>
      </c>
    </row>
    <row r="219" spans="1:6" ht="24" x14ac:dyDescent="0.2">
      <c r="A219" s="55">
        <v>352</v>
      </c>
      <c r="B219" s="87" t="s">
        <v>479</v>
      </c>
      <c r="C219" s="52" t="s">
        <v>480</v>
      </c>
      <c r="D219" s="53">
        <f t="shared" ref="D219:E219" si="50">SUM(D220:D222)</f>
        <v>27925170</v>
      </c>
      <c r="E219" s="53">
        <f t="shared" si="50"/>
        <v>16935316.140000001</v>
      </c>
      <c r="F219" s="54">
        <f t="shared" si="31"/>
        <v>60.645346617406446</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v>7005362</v>
      </c>
      <c r="E221" s="244">
        <v>4299064.62</v>
      </c>
      <c r="F221" s="54">
        <f t="shared" si="31"/>
        <v>61.368200815318332</v>
      </c>
    </row>
    <row r="222" spans="1:6" ht="12.75" customHeight="1" x14ac:dyDescent="0.2">
      <c r="A222" s="55">
        <v>3523</v>
      </c>
      <c r="B222" s="87" t="s">
        <v>485</v>
      </c>
      <c r="C222" s="52" t="s">
        <v>486</v>
      </c>
      <c r="D222" s="244">
        <v>20919808</v>
      </c>
      <c r="E222" s="244">
        <v>12636251.52</v>
      </c>
      <c r="F222" s="54">
        <f t="shared" si="31"/>
        <v>60.403286301671599</v>
      </c>
    </row>
    <row r="223" spans="1:6" ht="24" x14ac:dyDescent="0.2">
      <c r="A223" s="55" t="s">
        <v>487</v>
      </c>
      <c r="B223" s="87" t="s">
        <v>488</v>
      </c>
      <c r="C223" s="52" t="s">
        <v>487</v>
      </c>
      <c r="D223" s="244">
        <v>44017</v>
      </c>
      <c r="E223" s="244"/>
      <c r="F223" s="54">
        <f t="shared" si="31"/>
        <v>0</v>
      </c>
    </row>
    <row r="224" spans="1:6" ht="24" x14ac:dyDescent="0.2">
      <c r="A224" s="55">
        <v>36</v>
      </c>
      <c r="B224" s="87" t="s">
        <v>489</v>
      </c>
      <c r="C224" s="52" t="s">
        <v>490</v>
      </c>
      <c r="D224" s="53">
        <f t="shared" ref="D224:E224" si="51">D225+D228+D231+D236+D240+D244+D247</f>
        <v>2087932861</v>
      </c>
      <c r="E224" s="53">
        <f t="shared" si="51"/>
        <v>2273070719.98</v>
      </c>
      <c r="F224" s="54">
        <f t="shared" ref="F224:F235" si="52">IF(D224&lt;&gt;0,IF(E224/D224&gt;=100,"&gt;&gt;100",E224/D224*100),"-")</f>
        <v>108.86704081525539</v>
      </c>
    </row>
    <row r="225" spans="1:6" ht="12.75" customHeight="1" x14ac:dyDescent="0.2">
      <c r="A225" s="55">
        <v>361</v>
      </c>
      <c r="B225" s="87" t="s">
        <v>491</v>
      </c>
      <c r="C225" s="52" t="s">
        <v>492</v>
      </c>
      <c r="D225" s="53">
        <f t="shared" ref="D225:E225" si="53">SUM(D226:D227)</f>
        <v>1188306</v>
      </c>
      <c r="E225" s="53">
        <f t="shared" si="53"/>
        <v>0</v>
      </c>
      <c r="F225" s="54">
        <f t="shared" si="52"/>
        <v>0</v>
      </c>
    </row>
    <row r="226" spans="1:6" ht="12.75" customHeight="1" x14ac:dyDescent="0.2">
      <c r="A226" s="55">
        <v>3611</v>
      </c>
      <c r="B226" s="87" t="s">
        <v>493</v>
      </c>
      <c r="C226" s="52" t="s">
        <v>494</v>
      </c>
      <c r="D226" s="244">
        <v>1188306</v>
      </c>
      <c r="E226" s="244"/>
      <c r="F226" s="54">
        <f t="shared" si="52"/>
        <v>0</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5433624</v>
      </c>
      <c r="E231" s="53">
        <f t="shared" si="55"/>
        <v>10419060.82</v>
      </c>
      <c r="F231" s="54">
        <f t="shared" si="52"/>
        <v>191.75159746055303</v>
      </c>
    </row>
    <row r="232" spans="1:6" ht="12.75" customHeight="1" x14ac:dyDescent="0.2">
      <c r="A232" s="55">
        <v>3631</v>
      </c>
      <c r="B232" s="87" t="s">
        <v>505</v>
      </c>
      <c r="C232" s="52" t="s">
        <v>506</v>
      </c>
      <c r="D232" s="244">
        <v>3942324</v>
      </c>
      <c r="E232" s="244">
        <v>10419060.82</v>
      </c>
      <c r="F232" s="54">
        <f t="shared" si="52"/>
        <v>264.28727877262241</v>
      </c>
    </row>
    <row r="233" spans="1:6" ht="12.75" customHeight="1" x14ac:dyDescent="0.2">
      <c r="A233" s="55">
        <v>3632</v>
      </c>
      <c r="B233" s="87" t="s">
        <v>507</v>
      </c>
      <c r="C233" s="52" t="s">
        <v>508</v>
      </c>
      <c r="D233" s="244">
        <v>1491300</v>
      </c>
      <c r="E233" s="244"/>
      <c r="F233" s="54">
        <f t="shared" si="52"/>
        <v>0</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57755024</v>
      </c>
      <c r="E236" s="53">
        <f t="shared" si="56"/>
        <v>72395711.629999995</v>
      </c>
      <c r="F236" s="54">
        <f t="shared" ref="F236:F239" si="57">IF(D236&lt;&gt;0,IF(E236/D236&gt;=100,"&gt;&gt;100",E236/D236*100),"-")</f>
        <v>125.34963474346404</v>
      </c>
    </row>
    <row r="237" spans="1:6" ht="12.75" customHeight="1" x14ac:dyDescent="0.2">
      <c r="A237" s="55" t="s">
        <v>515</v>
      </c>
      <c r="B237" s="87" t="s">
        <v>516</v>
      </c>
      <c r="C237" s="52" t="s">
        <v>515</v>
      </c>
      <c r="D237" s="244">
        <v>57755024</v>
      </c>
      <c r="E237" s="244">
        <v>72395711.629999995</v>
      </c>
      <c r="F237" s="54">
        <f t="shared" si="57"/>
        <v>125.34963474346404</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2000452188</v>
      </c>
      <c r="E240" s="53">
        <f t="shared" si="58"/>
        <v>2164310508.9200001</v>
      </c>
      <c r="F240" s="54">
        <f t="shared" ref="F240:F243" si="59">IF(D240&lt;&gt;0,IF(E240/D240&gt;=100,"&gt;&gt;100",E240/D240*100),"-")</f>
        <v>108.1910640955544</v>
      </c>
    </row>
    <row r="241" spans="1:6" ht="24" x14ac:dyDescent="0.2">
      <c r="A241" s="55">
        <v>3672</v>
      </c>
      <c r="B241" s="87" t="s">
        <v>523</v>
      </c>
      <c r="C241" s="52" t="s">
        <v>524</v>
      </c>
      <c r="D241" s="244">
        <v>1949576886</v>
      </c>
      <c r="E241" s="244">
        <v>2071225862.6700001</v>
      </c>
      <c r="F241" s="54">
        <f t="shared" si="59"/>
        <v>106.23976297336961</v>
      </c>
    </row>
    <row r="242" spans="1:6" ht="24" x14ac:dyDescent="0.2">
      <c r="A242" s="55">
        <v>3673</v>
      </c>
      <c r="B242" s="87" t="s">
        <v>525</v>
      </c>
      <c r="C242" s="52" t="s">
        <v>526</v>
      </c>
      <c r="D242" s="244">
        <v>45875302</v>
      </c>
      <c r="E242" s="244">
        <v>87051671.709999993</v>
      </c>
      <c r="F242" s="54">
        <f t="shared" si="59"/>
        <v>189.75716325529584</v>
      </c>
    </row>
    <row r="243" spans="1:6" ht="24" x14ac:dyDescent="0.2">
      <c r="A243" s="55">
        <v>3674</v>
      </c>
      <c r="B243" s="87" t="s">
        <v>527</v>
      </c>
      <c r="C243" s="52" t="s">
        <v>528</v>
      </c>
      <c r="D243" s="244">
        <v>5000000</v>
      </c>
      <c r="E243" s="244">
        <v>6032974.54</v>
      </c>
      <c r="F243" s="54">
        <f t="shared" si="59"/>
        <v>120.6594908</v>
      </c>
    </row>
    <row r="244" spans="1:6" ht="12.75" customHeight="1" x14ac:dyDescent="0.2">
      <c r="A244" s="55" t="s">
        <v>529</v>
      </c>
      <c r="B244" s="87" t="s">
        <v>530</v>
      </c>
      <c r="C244" s="52" t="s">
        <v>529</v>
      </c>
      <c r="D244" s="53">
        <f t="shared" ref="D244:E244" si="60">SUM(D245:D246)</f>
        <v>446724</v>
      </c>
      <c r="E244" s="53">
        <f t="shared" si="60"/>
        <v>86199.83</v>
      </c>
      <c r="F244" s="54">
        <f t="shared" ref="F244:F251" si="61">IF(D244&lt;&gt;0,IF(E244/D244&gt;=100,"&gt;&gt;100",E244/D244*100),"-")</f>
        <v>19.295992603934419</v>
      </c>
    </row>
    <row r="245" spans="1:6" ht="12.75" customHeight="1" x14ac:dyDescent="0.2">
      <c r="A245" s="55" t="s">
        <v>531</v>
      </c>
      <c r="B245" s="87" t="s">
        <v>532</v>
      </c>
      <c r="C245" s="52" t="s">
        <v>531</v>
      </c>
      <c r="D245" s="244">
        <v>446724</v>
      </c>
      <c r="E245" s="244">
        <v>86199.83</v>
      </c>
      <c r="F245" s="54">
        <f t="shared" si="61"/>
        <v>19.295992603934419</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22656995</v>
      </c>
      <c r="E247" s="53">
        <f t="shared" si="62"/>
        <v>25859238.780000001</v>
      </c>
      <c r="F247" s="54">
        <f t="shared" si="61"/>
        <v>114.13357676073107</v>
      </c>
    </row>
    <row r="248" spans="1:6" ht="12.75" customHeight="1" x14ac:dyDescent="0.2">
      <c r="A248" s="55" t="s">
        <v>537</v>
      </c>
      <c r="B248" s="87" t="s">
        <v>199</v>
      </c>
      <c r="C248" s="52" t="s">
        <v>537</v>
      </c>
      <c r="D248" s="244">
        <v>6551372</v>
      </c>
      <c r="E248" s="244">
        <v>5815235.1100000003</v>
      </c>
      <c r="F248" s="54">
        <f t="shared" si="61"/>
        <v>88.763622490067746</v>
      </c>
    </row>
    <row r="249" spans="1:6" ht="12.75" customHeight="1" x14ac:dyDescent="0.2">
      <c r="A249" s="55" t="s">
        <v>538</v>
      </c>
      <c r="B249" s="87" t="s">
        <v>201</v>
      </c>
      <c r="C249" s="52" t="s">
        <v>538</v>
      </c>
      <c r="D249" s="244">
        <v>6150</v>
      </c>
      <c r="E249" s="244"/>
      <c r="F249" s="54">
        <f t="shared" si="61"/>
        <v>0</v>
      </c>
    </row>
    <row r="250" spans="1:6" ht="24" x14ac:dyDescent="0.2">
      <c r="A250" s="55" t="s">
        <v>539</v>
      </c>
      <c r="B250" s="87" t="s">
        <v>203</v>
      </c>
      <c r="C250" s="52" t="s">
        <v>539</v>
      </c>
      <c r="D250" s="244">
        <v>15882428</v>
      </c>
      <c r="E250" s="244">
        <v>19976417.600000001</v>
      </c>
      <c r="F250" s="54">
        <f t="shared" si="61"/>
        <v>125.7768497360731</v>
      </c>
    </row>
    <row r="251" spans="1:6" ht="24" x14ac:dyDescent="0.2">
      <c r="A251" s="55" t="s">
        <v>540</v>
      </c>
      <c r="B251" s="87" t="s">
        <v>205</v>
      </c>
      <c r="C251" s="52" t="s">
        <v>540</v>
      </c>
      <c r="D251" s="244">
        <v>217045</v>
      </c>
      <c r="E251" s="244">
        <v>67586.070000000007</v>
      </c>
      <c r="F251" s="54">
        <f t="shared" si="61"/>
        <v>31.139196940726581</v>
      </c>
    </row>
    <row r="252" spans="1:6" ht="24" x14ac:dyDescent="0.2">
      <c r="A252" s="55">
        <v>37</v>
      </c>
      <c r="B252" s="87" t="s">
        <v>541</v>
      </c>
      <c r="C252" s="52" t="s">
        <v>542</v>
      </c>
      <c r="D252" s="53">
        <f t="shared" ref="D252:E252" si="63">D253+D259</f>
        <v>884339641</v>
      </c>
      <c r="E252" s="53">
        <f t="shared" si="63"/>
        <v>866829444.75</v>
      </c>
      <c r="F252" s="54">
        <f t="shared" ref="F252:F258" si="64">IF(D252&lt;&gt;0,IF(E252/D252&gt;=100,"&gt;&gt;100",E252/D252*100),"-")</f>
        <v>98.019969315160438</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884339641</v>
      </c>
      <c r="E259" s="53">
        <f t="shared" si="66"/>
        <v>866829444.75</v>
      </c>
      <c r="F259" s="54">
        <f t="shared" ref="F259:F262" si="67">IF(D259&lt;&gt;0,IF(E259/D259&gt;=100,"&gt;&gt;100",E259/D259*100),"-")</f>
        <v>98.019969315160438</v>
      </c>
    </row>
    <row r="260" spans="1:6" ht="12.75" customHeight="1" x14ac:dyDescent="0.2">
      <c r="A260" s="55">
        <v>3721</v>
      </c>
      <c r="B260" s="87" t="s">
        <v>557</v>
      </c>
      <c r="C260" s="52" t="s">
        <v>558</v>
      </c>
      <c r="D260" s="244">
        <v>685995117</v>
      </c>
      <c r="E260" s="244">
        <v>703179515.71000004</v>
      </c>
      <c r="F260" s="54">
        <f t="shared" si="67"/>
        <v>102.50503222022206</v>
      </c>
    </row>
    <row r="261" spans="1:6" ht="12.75" customHeight="1" x14ac:dyDescent="0.2">
      <c r="A261" s="55">
        <v>3722</v>
      </c>
      <c r="B261" s="87" t="s">
        <v>559</v>
      </c>
      <c r="C261" s="52" t="s">
        <v>560</v>
      </c>
      <c r="D261" s="244">
        <v>198344524</v>
      </c>
      <c r="E261" s="244">
        <v>163649929.03999999</v>
      </c>
      <c r="F261" s="54">
        <f t="shared" si="67"/>
        <v>82.507913876160245</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806640997</v>
      </c>
      <c r="E263" s="53">
        <f t="shared" si="68"/>
        <v>712102737.38000011</v>
      </c>
      <c r="F263" s="54">
        <f t="shared" ref="F263:F267" si="69">IF(D263&lt;&gt;0,IF(E263/D263&gt;=100,"&gt;&gt;100",E263/D263*100),"-")</f>
        <v>88.280008086422626</v>
      </c>
    </row>
    <row r="264" spans="1:6" ht="12.75" customHeight="1" x14ac:dyDescent="0.2">
      <c r="A264" s="55">
        <v>381</v>
      </c>
      <c r="B264" s="87" t="s">
        <v>565</v>
      </c>
      <c r="C264" s="52" t="s">
        <v>566</v>
      </c>
      <c r="D264" s="53">
        <f t="shared" ref="D264:E264" si="70">SUM(D265:D267)</f>
        <v>369772019</v>
      </c>
      <c r="E264" s="53">
        <f t="shared" si="70"/>
        <v>346650125.99000001</v>
      </c>
      <c r="F264" s="54">
        <f t="shared" si="69"/>
        <v>93.746986840018309</v>
      </c>
    </row>
    <row r="265" spans="1:6" ht="12.75" customHeight="1" x14ac:dyDescent="0.2">
      <c r="A265" s="55">
        <v>3811</v>
      </c>
      <c r="B265" s="87" t="s">
        <v>567</v>
      </c>
      <c r="C265" s="52" t="s">
        <v>568</v>
      </c>
      <c r="D265" s="244">
        <v>364578595</v>
      </c>
      <c r="E265" s="244">
        <v>345400970.19999999</v>
      </c>
      <c r="F265" s="54">
        <f t="shared" si="69"/>
        <v>94.739783118644141</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v>5193424</v>
      </c>
      <c r="E267" s="244">
        <v>1249155.79</v>
      </c>
      <c r="F267" s="54">
        <f t="shared" si="69"/>
        <v>24.052644074506528</v>
      </c>
    </row>
    <row r="268" spans="1:6" ht="12.75" customHeight="1" x14ac:dyDescent="0.2">
      <c r="A268" s="55">
        <v>382</v>
      </c>
      <c r="B268" s="88" t="s">
        <v>573</v>
      </c>
      <c r="C268" s="52" t="s">
        <v>574</v>
      </c>
      <c r="D268" s="53">
        <f t="shared" ref="D268:E268" si="71">SUM(D269:D272)</f>
        <v>12366316</v>
      </c>
      <c r="E268" s="53">
        <f t="shared" si="71"/>
        <v>9040126.5999999996</v>
      </c>
      <c r="F268" s="54">
        <f t="shared" ref="F268:F272" si="72">IF(D268&lt;&gt;0,IF(E268/D268&gt;=100,"&gt;&gt;100",E268/D268*100),"-")</f>
        <v>73.102827066686629</v>
      </c>
    </row>
    <row r="269" spans="1:6" ht="12.75" customHeight="1" x14ac:dyDescent="0.2">
      <c r="A269" s="55">
        <v>3821</v>
      </c>
      <c r="B269" s="87" t="s">
        <v>575</v>
      </c>
      <c r="C269" s="52" t="s">
        <v>576</v>
      </c>
      <c r="D269" s="244">
        <v>521930</v>
      </c>
      <c r="E269" s="244">
        <v>1121187.25</v>
      </c>
      <c r="F269" s="54">
        <f t="shared" si="72"/>
        <v>214.8156361964248</v>
      </c>
    </row>
    <row r="270" spans="1:6" ht="12.75" customHeight="1" x14ac:dyDescent="0.2">
      <c r="A270" s="55">
        <v>3822</v>
      </c>
      <c r="B270" s="87" t="s">
        <v>577</v>
      </c>
      <c r="C270" s="52" t="s">
        <v>578</v>
      </c>
      <c r="D270" s="244">
        <v>11844386</v>
      </c>
      <c r="E270" s="312">
        <v>7918939.3499999996</v>
      </c>
      <c r="F270" s="54">
        <f t="shared" si="72"/>
        <v>66.85816681421899</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72923132</v>
      </c>
      <c r="E273" s="53">
        <f t="shared" si="73"/>
        <v>60498579.609999999</v>
      </c>
      <c r="F273" s="54">
        <f t="shared" ref="F273:F284" si="74">IF(D273&lt;&gt;0,IF(E273/D273&gt;=100,"&gt;&gt;100",E273/D273*100),"-")</f>
        <v>82.962124569745583</v>
      </c>
    </row>
    <row r="274" spans="1:6" ht="12.75" customHeight="1" x14ac:dyDescent="0.2">
      <c r="A274" s="55">
        <v>3831</v>
      </c>
      <c r="B274" s="87" t="s">
        <v>585</v>
      </c>
      <c r="C274" s="52" t="s">
        <v>586</v>
      </c>
      <c r="D274" s="244">
        <v>70180081</v>
      </c>
      <c r="E274" s="244">
        <v>49675671.200000003</v>
      </c>
      <c r="F274" s="54">
        <f t="shared" si="74"/>
        <v>70.783148853874934</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v>1645022.41</v>
      </c>
      <c r="F277" s="54" t="str">
        <f t="shared" si="74"/>
        <v>-</v>
      </c>
    </row>
    <row r="278" spans="1:6" ht="12.75" customHeight="1" x14ac:dyDescent="0.2">
      <c r="A278" s="55" t="s">
        <v>593</v>
      </c>
      <c r="B278" s="87" t="s">
        <v>341</v>
      </c>
      <c r="C278" s="52" t="s">
        <v>593</v>
      </c>
      <c r="D278" s="244">
        <v>2743051</v>
      </c>
      <c r="E278" s="244">
        <v>9177886</v>
      </c>
      <c r="F278" s="54">
        <f t="shared" si="74"/>
        <v>334.58677946563881</v>
      </c>
    </row>
    <row r="279" spans="1:6" ht="12.75" customHeight="1" x14ac:dyDescent="0.2">
      <c r="A279" s="55">
        <v>386</v>
      </c>
      <c r="B279" s="88" t="s">
        <v>594</v>
      </c>
      <c r="C279" s="52" t="s">
        <v>595</v>
      </c>
      <c r="D279" s="53">
        <f t="shared" ref="D279:E279" si="75">SUM(D280:D284)</f>
        <v>351579530</v>
      </c>
      <c r="E279" s="53">
        <f t="shared" si="75"/>
        <v>295913905.18000001</v>
      </c>
      <c r="F279" s="54">
        <f t="shared" si="74"/>
        <v>84.166989238537298</v>
      </c>
    </row>
    <row r="280" spans="1:6" ht="24" x14ac:dyDescent="0.2">
      <c r="A280" s="55">
        <v>3861</v>
      </c>
      <c r="B280" s="87" t="s">
        <v>596</v>
      </c>
      <c r="C280" s="52" t="s">
        <v>597</v>
      </c>
      <c r="D280" s="244">
        <v>351579530</v>
      </c>
      <c r="E280" s="244">
        <v>267427010.13999999</v>
      </c>
      <c r="F280" s="54">
        <f t="shared" si="74"/>
        <v>76.06444269949391</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v>28486895.039999999</v>
      </c>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7480891375</v>
      </c>
      <c r="E289" s="53">
        <f t="shared" si="79"/>
        <v>7161384843.29</v>
      </c>
      <c r="F289" s="54">
        <f t="shared" si="76"/>
        <v>95.729031265208022</v>
      </c>
    </row>
    <row r="290" spans="1:6" ht="12.75" customHeight="1" x14ac:dyDescent="0.2">
      <c r="A290" s="55" t="s">
        <v>606</v>
      </c>
      <c r="B290" s="87" t="s">
        <v>617</v>
      </c>
      <c r="C290" s="52" t="s">
        <v>618</v>
      </c>
      <c r="D290" s="53">
        <f>IF(D6&gt;=D289,D6-D289,0)</f>
        <v>256774314</v>
      </c>
      <c r="E290" s="53">
        <f>IF(E6&gt;=E289,E6-E289,0)</f>
        <v>1861751399.6400003</v>
      </c>
      <c r="F290" s="54">
        <f t="shared" si="76"/>
        <v>725.05359692636557</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3731491526</v>
      </c>
      <c r="E292" s="244">
        <v>4011355321.9699998</v>
      </c>
      <c r="F292" s="54">
        <f t="shared" si="76"/>
        <v>107.50005176267952</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468471379</v>
      </c>
      <c r="E294" s="244">
        <v>458770599.04000002</v>
      </c>
      <c r="F294" s="54">
        <f t="shared" si="76"/>
        <v>97.929269450631693</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3" t="s">
        <v>631</v>
      </c>
      <c r="B297" s="354"/>
      <c r="C297" s="221"/>
      <c r="D297" s="60"/>
      <c r="E297" s="60"/>
      <c r="F297" s="61"/>
    </row>
    <row r="298" spans="1:6" ht="12.75" customHeight="1" x14ac:dyDescent="0.2">
      <c r="A298" s="55">
        <v>7</v>
      </c>
      <c r="B298" s="87" t="s">
        <v>632</v>
      </c>
      <c r="C298" s="52" t="s">
        <v>633</v>
      </c>
      <c r="D298" s="53">
        <f t="shared" ref="D298:E298" si="80">D299+D311+D344+D348</f>
        <v>250771068</v>
      </c>
      <c r="E298" s="53">
        <f t="shared" si="80"/>
        <v>57559411.770000011</v>
      </c>
      <c r="F298" s="54">
        <f t="shared" ref="F298:F418" si="81">IF(D298&lt;&gt;0,IF(E298/D298&gt;=100,"&gt;&gt;100",E298/D298*100),"-")</f>
        <v>22.952971500683645</v>
      </c>
    </row>
    <row r="299" spans="1:6" ht="12.75" customHeight="1" x14ac:dyDescent="0.2">
      <c r="A299" s="55">
        <v>71</v>
      </c>
      <c r="B299" s="87" t="s">
        <v>634</v>
      </c>
      <c r="C299" s="52" t="s">
        <v>635</v>
      </c>
      <c r="D299" s="53">
        <f t="shared" ref="D299:E299" si="82">D300+D304</f>
        <v>23936324</v>
      </c>
      <c r="E299" s="53">
        <f t="shared" si="82"/>
        <v>17157400.23</v>
      </c>
      <c r="F299" s="54">
        <f t="shared" si="81"/>
        <v>71.679344873506892</v>
      </c>
    </row>
    <row r="300" spans="1:6" ht="24" x14ac:dyDescent="0.2">
      <c r="A300" s="55">
        <v>711</v>
      </c>
      <c r="B300" s="87" t="s">
        <v>636</v>
      </c>
      <c r="C300" s="52" t="s">
        <v>637</v>
      </c>
      <c r="D300" s="53">
        <f t="shared" ref="D300:E300" si="83">SUM(D301:D303)</f>
        <v>23095209</v>
      </c>
      <c r="E300" s="53">
        <f t="shared" si="83"/>
        <v>16098304.57</v>
      </c>
      <c r="F300" s="54">
        <f t="shared" si="81"/>
        <v>69.704086981849784</v>
      </c>
    </row>
    <row r="301" spans="1:6" ht="12.75" customHeight="1" x14ac:dyDescent="0.2">
      <c r="A301" s="55">
        <v>7111</v>
      </c>
      <c r="B301" s="87" t="s">
        <v>638</v>
      </c>
      <c r="C301" s="52" t="s">
        <v>639</v>
      </c>
      <c r="D301" s="244">
        <v>22941057</v>
      </c>
      <c r="E301" s="244">
        <v>15958479.57</v>
      </c>
      <c r="F301" s="54">
        <f t="shared" si="81"/>
        <v>69.562965516366575</v>
      </c>
    </row>
    <row r="302" spans="1:6" ht="12.75" customHeight="1" x14ac:dyDescent="0.2">
      <c r="A302" s="55">
        <v>7112</v>
      </c>
      <c r="B302" s="87" t="s">
        <v>640</v>
      </c>
      <c r="C302" s="52" t="s">
        <v>641</v>
      </c>
      <c r="D302" s="244">
        <v>154152</v>
      </c>
      <c r="E302" s="244">
        <v>139825</v>
      </c>
      <c r="F302" s="54">
        <f t="shared" si="81"/>
        <v>90.705926617883648</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841115</v>
      </c>
      <c r="E304" s="53">
        <f t="shared" si="84"/>
        <v>1059095.6599999999</v>
      </c>
      <c r="F304" s="54">
        <f t="shared" si="81"/>
        <v>125.91567859329579</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v>407660</v>
      </c>
      <c r="E308" s="244">
        <v>580679.71</v>
      </c>
      <c r="F308" s="54">
        <f t="shared" si="81"/>
        <v>142.44216013344453</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v>433455</v>
      </c>
      <c r="E310" s="244">
        <v>478415.95</v>
      </c>
      <c r="F310" s="54">
        <f t="shared" si="81"/>
        <v>110.37269151353659</v>
      </c>
    </row>
    <row r="311" spans="1:6" ht="24" x14ac:dyDescent="0.2">
      <c r="A311" s="55">
        <v>72</v>
      </c>
      <c r="B311" s="234" t="s">
        <v>658</v>
      </c>
      <c r="C311" s="52" t="s">
        <v>659</v>
      </c>
      <c r="D311" s="53">
        <f t="shared" ref="D311:E311" si="85">D312+D317+D326+D331+D336+D339</f>
        <v>226834744</v>
      </c>
      <c r="E311" s="53">
        <f t="shared" si="85"/>
        <v>40402011.540000007</v>
      </c>
      <c r="F311" s="54">
        <f t="shared" si="81"/>
        <v>17.811209529700619</v>
      </c>
    </row>
    <row r="312" spans="1:6" ht="12.75" customHeight="1" x14ac:dyDescent="0.2">
      <c r="A312" s="55">
        <v>721</v>
      </c>
      <c r="B312" s="87" t="s">
        <v>660</v>
      </c>
      <c r="C312" s="52" t="s">
        <v>661</v>
      </c>
      <c r="D312" s="53">
        <f t="shared" ref="D312:E312" si="86">SUM(D313:D316)</f>
        <v>226755144</v>
      </c>
      <c r="E312" s="53">
        <f t="shared" si="86"/>
        <v>40400611.540000007</v>
      </c>
      <c r="F312" s="54">
        <f t="shared" si="81"/>
        <v>17.816844560756692</v>
      </c>
    </row>
    <row r="313" spans="1:6" ht="12.75" customHeight="1" x14ac:dyDescent="0.2">
      <c r="A313" s="55">
        <v>7211</v>
      </c>
      <c r="B313" s="87" t="s">
        <v>662</v>
      </c>
      <c r="C313" s="52" t="s">
        <v>663</v>
      </c>
      <c r="D313" s="244">
        <v>53486527</v>
      </c>
      <c r="E313" s="244">
        <v>38369688.700000003</v>
      </c>
      <c r="F313" s="54">
        <f t="shared" si="81"/>
        <v>71.737109982856069</v>
      </c>
    </row>
    <row r="314" spans="1:6" ht="12.75" customHeight="1" x14ac:dyDescent="0.2">
      <c r="A314" s="55">
        <v>7212</v>
      </c>
      <c r="B314" s="87" t="s">
        <v>664</v>
      </c>
      <c r="C314" s="52" t="s">
        <v>665</v>
      </c>
      <c r="D314" s="244">
        <v>173268617</v>
      </c>
      <c r="E314" s="244">
        <v>914624.34</v>
      </c>
      <c r="F314" s="54">
        <f t="shared" si="81"/>
        <v>0.5278649739554393</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v>1116298.5</v>
      </c>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79600</v>
      </c>
      <c r="E326" s="53">
        <f t="shared" si="88"/>
        <v>1400</v>
      </c>
      <c r="F326" s="54">
        <f t="shared" si="81"/>
        <v>1.7587939698492463</v>
      </c>
    </row>
    <row r="327" spans="1:6" ht="12.75" customHeight="1" x14ac:dyDescent="0.2">
      <c r="A327" s="55">
        <v>7231</v>
      </c>
      <c r="B327" s="87" t="s">
        <v>690</v>
      </c>
      <c r="C327" s="52" t="s">
        <v>691</v>
      </c>
      <c r="D327" s="244">
        <v>79600</v>
      </c>
      <c r="E327" s="244">
        <v>1400</v>
      </c>
      <c r="F327" s="54">
        <f t="shared" si="81"/>
        <v>1.7587939698492463</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1131501125</v>
      </c>
      <c r="E350" s="53">
        <f t="shared" si="95"/>
        <v>786917161.32000017</v>
      </c>
      <c r="F350" s="54">
        <f t="shared" si="81"/>
        <v>69.546299507214385</v>
      </c>
    </row>
    <row r="351" spans="1:6" ht="12.75" customHeight="1" x14ac:dyDescent="0.2">
      <c r="A351" s="55">
        <v>41</v>
      </c>
      <c r="B351" s="87" t="s">
        <v>738</v>
      </c>
      <c r="C351" s="52" t="s">
        <v>739</v>
      </c>
      <c r="D351" s="53">
        <f t="shared" ref="D351:E351" si="96">D352+D356</f>
        <v>174565011</v>
      </c>
      <c r="E351" s="53">
        <f t="shared" si="96"/>
        <v>8740137.5</v>
      </c>
      <c r="F351" s="54">
        <f t="shared" si="81"/>
        <v>5.0068094688230511</v>
      </c>
    </row>
    <row r="352" spans="1:6" ht="12.75" customHeight="1" x14ac:dyDescent="0.2">
      <c r="A352" s="55">
        <v>411</v>
      </c>
      <c r="B352" s="87" t="s">
        <v>740</v>
      </c>
      <c r="C352" s="52" t="s">
        <v>741</v>
      </c>
      <c r="D352" s="53">
        <f t="shared" ref="D352:E352" si="97">SUM(D353:D355)</f>
        <v>165317252</v>
      </c>
      <c r="E352" s="53">
        <f t="shared" si="97"/>
        <v>46</v>
      </c>
      <c r="F352" s="54">
        <f t="shared" si="81"/>
        <v>2.7825287103127021E-5</v>
      </c>
    </row>
    <row r="353" spans="1:6" ht="12.75" customHeight="1" x14ac:dyDescent="0.2">
      <c r="A353" s="55">
        <v>4111</v>
      </c>
      <c r="B353" s="87" t="s">
        <v>638</v>
      </c>
      <c r="C353" s="52" t="s">
        <v>742</v>
      </c>
      <c r="D353" s="244">
        <v>165317252</v>
      </c>
      <c r="E353" s="244">
        <v>46</v>
      </c>
      <c r="F353" s="54">
        <f t="shared" si="81"/>
        <v>2.7825287103127021E-5</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9247759</v>
      </c>
      <c r="E356" s="53">
        <f t="shared" si="98"/>
        <v>8740091.5</v>
      </c>
      <c r="F356" s="54">
        <f t="shared" si="81"/>
        <v>94.510372729220123</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v>9247759</v>
      </c>
      <c r="E359" s="244">
        <v>8740091.5</v>
      </c>
      <c r="F359" s="54">
        <f t="shared" si="81"/>
        <v>94.510372729220123</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c r="E362" s="244"/>
      <c r="F362" s="54" t="str">
        <f t="shared" si="81"/>
        <v>-</v>
      </c>
    </row>
    <row r="363" spans="1:6" ht="24" x14ac:dyDescent="0.2">
      <c r="A363" s="55">
        <v>42</v>
      </c>
      <c r="B363" s="234" t="s">
        <v>754</v>
      </c>
      <c r="C363" s="52" t="s">
        <v>755</v>
      </c>
      <c r="D363" s="53">
        <f t="shared" ref="D363:E363" si="99">D364+D369+D378+D383+D388+D391</f>
        <v>771156634</v>
      </c>
      <c r="E363" s="53">
        <f t="shared" si="99"/>
        <v>628684075.6400001</v>
      </c>
      <c r="F363" s="54">
        <f t="shared" si="81"/>
        <v>81.524822315151098</v>
      </c>
    </row>
    <row r="364" spans="1:6" ht="12.75" customHeight="1" x14ac:dyDescent="0.2">
      <c r="A364" s="55">
        <v>421</v>
      </c>
      <c r="B364" s="87" t="s">
        <v>756</v>
      </c>
      <c r="C364" s="52" t="s">
        <v>757</v>
      </c>
      <c r="D364" s="53">
        <f t="shared" ref="D364:E364" si="100">SUM(D365:D368)</f>
        <v>735990410</v>
      </c>
      <c r="E364" s="53">
        <f t="shared" si="100"/>
        <v>577387016.71000004</v>
      </c>
      <c r="F364" s="54">
        <f t="shared" si="81"/>
        <v>78.450345122024075</v>
      </c>
    </row>
    <row r="365" spans="1:6" ht="12.75" customHeight="1" x14ac:dyDescent="0.2">
      <c r="A365" s="55">
        <v>4211</v>
      </c>
      <c r="B365" s="87" t="s">
        <v>662</v>
      </c>
      <c r="C365" s="52" t="s">
        <v>758</v>
      </c>
      <c r="D365" s="244">
        <v>767014</v>
      </c>
      <c r="E365" s="244">
        <v>18857.599999999999</v>
      </c>
      <c r="F365" s="54">
        <f t="shared" si="81"/>
        <v>2.4585731160057049</v>
      </c>
    </row>
    <row r="366" spans="1:6" ht="12.75" customHeight="1" x14ac:dyDescent="0.2">
      <c r="A366" s="55">
        <v>4212</v>
      </c>
      <c r="B366" s="87" t="s">
        <v>664</v>
      </c>
      <c r="C366" s="52" t="s">
        <v>759</v>
      </c>
      <c r="D366" s="244">
        <v>529550076</v>
      </c>
      <c r="E366" s="244">
        <v>483840778.44999999</v>
      </c>
      <c r="F366" s="54">
        <f t="shared" si="81"/>
        <v>91.368276651894959</v>
      </c>
    </row>
    <row r="367" spans="1:6" ht="12.75" customHeight="1" x14ac:dyDescent="0.2">
      <c r="A367" s="55">
        <v>4213</v>
      </c>
      <c r="B367" s="87" t="s">
        <v>666</v>
      </c>
      <c r="C367" s="52" t="s">
        <v>760</v>
      </c>
      <c r="D367" s="244">
        <v>58884815</v>
      </c>
      <c r="E367" s="244">
        <v>26754083.440000001</v>
      </c>
      <c r="F367" s="54">
        <f t="shared" si="81"/>
        <v>45.434605577006572</v>
      </c>
    </row>
    <row r="368" spans="1:6" ht="12.75" customHeight="1" x14ac:dyDescent="0.2">
      <c r="A368" s="55">
        <v>4214</v>
      </c>
      <c r="B368" s="87" t="s">
        <v>668</v>
      </c>
      <c r="C368" s="52" t="s">
        <v>761</v>
      </c>
      <c r="D368" s="244">
        <v>146788505</v>
      </c>
      <c r="E368" s="244">
        <v>66773297.219999999</v>
      </c>
      <c r="F368" s="54">
        <f t="shared" si="81"/>
        <v>45.489459287019784</v>
      </c>
    </row>
    <row r="369" spans="1:6" ht="12.75" customHeight="1" x14ac:dyDescent="0.2">
      <c r="A369" s="55">
        <v>422</v>
      </c>
      <c r="B369" s="87" t="s">
        <v>762</v>
      </c>
      <c r="C369" s="52" t="s">
        <v>763</v>
      </c>
      <c r="D369" s="53">
        <f t="shared" ref="D369:E369" si="101">SUM(D370:D377)</f>
        <v>26296397</v>
      </c>
      <c r="E369" s="53">
        <f t="shared" si="101"/>
        <v>27764616.740000002</v>
      </c>
      <c r="F369" s="54">
        <f t="shared" si="81"/>
        <v>105.58334946038426</v>
      </c>
    </row>
    <row r="370" spans="1:6" ht="12.75" customHeight="1" x14ac:dyDescent="0.2">
      <c r="A370" s="55">
        <v>4221</v>
      </c>
      <c r="B370" s="87" t="s">
        <v>672</v>
      </c>
      <c r="C370" s="52" t="s">
        <v>764</v>
      </c>
      <c r="D370" s="244">
        <v>14771962</v>
      </c>
      <c r="E370" s="244">
        <v>20967734.390000001</v>
      </c>
      <c r="F370" s="54">
        <f t="shared" si="81"/>
        <v>141.94278586690109</v>
      </c>
    </row>
    <row r="371" spans="1:6" ht="12.75" customHeight="1" x14ac:dyDescent="0.2">
      <c r="A371" s="55">
        <v>4222</v>
      </c>
      <c r="B371" s="87" t="s">
        <v>765</v>
      </c>
      <c r="C371" s="52" t="s">
        <v>766</v>
      </c>
      <c r="D371" s="244">
        <v>4921662</v>
      </c>
      <c r="E371" s="244">
        <v>1342195.46</v>
      </c>
      <c r="F371" s="54">
        <f t="shared" si="81"/>
        <v>27.271183189743624</v>
      </c>
    </row>
    <row r="372" spans="1:6" ht="12.75" customHeight="1" x14ac:dyDescent="0.2">
      <c r="A372" s="55">
        <v>4223</v>
      </c>
      <c r="B372" s="87" t="s">
        <v>676</v>
      </c>
      <c r="C372" s="52" t="s">
        <v>767</v>
      </c>
      <c r="D372" s="244">
        <v>390263</v>
      </c>
      <c r="E372" s="244">
        <v>181217.75</v>
      </c>
      <c r="F372" s="54">
        <f t="shared" si="81"/>
        <v>46.434776035647758</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v>3512.5</v>
      </c>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6212510</v>
      </c>
      <c r="E376" s="244">
        <v>5269956.6399999997</v>
      </c>
      <c r="F376" s="54">
        <f t="shared" si="81"/>
        <v>84.828139351083536</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13633</v>
      </c>
      <c r="E383" s="53">
        <f t="shared" si="103"/>
        <v>20602069.09</v>
      </c>
      <c r="F383" s="54" t="str">
        <f t="shared" si="81"/>
        <v>&gt;&gt;100</v>
      </c>
    </row>
    <row r="384" spans="1:6" ht="12.75" customHeight="1" x14ac:dyDescent="0.2">
      <c r="A384" s="55">
        <v>4241</v>
      </c>
      <c r="B384" s="87" t="s">
        <v>781</v>
      </c>
      <c r="C384" s="52" t="s">
        <v>782</v>
      </c>
      <c r="D384" s="244">
        <v>13633</v>
      </c>
      <c r="E384" s="244">
        <v>20602069.09</v>
      </c>
      <c r="F384" s="54" t="str">
        <f t="shared" si="81"/>
        <v>&gt;&gt;100</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8856194</v>
      </c>
      <c r="E391" s="53">
        <f t="shared" si="105"/>
        <v>2930373.1</v>
      </c>
      <c r="F391" s="54">
        <f t="shared" si="81"/>
        <v>33.088402309163506</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v>8543143</v>
      </c>
      <c r="E393" s="244">
        <v>2781510.6</v>
      </c>
      <c r="F393" s="54">
        <f t="shared" si="81"/>
        <v>32.558399174636314</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v>313051</v>
      </c>
      <c r="E395" s="244">
        <v>148862.5</v>
      </c>
      <c r="F395" s="54">
        <f t="shared" si="81"/>
        <v>47.552156038472965</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185779480</v>
      </c>
      <c r="E402" s="53">
        <f t="shared" si="109"/>
        <v>149492948.18000001</v>
      </c>
      <c r="F402" s="54">
        <f t="shared" si="81"/>
        <v>80.467954900078311</v>
      </c>
    </row>
    <row r="403" spans="1:6" ht="12.75" customHeight="1" x14ac:dyDescent="0.2">
      <c r="A403" s="55">
        <v>451</v>
      </c>
      <c r="B403" s="87" t="s">
        <v>809</v>
      </c>
      <c r="C403" s="52" t="s">
        <v>810</v>
      </c>
      <c r="D403" s="244">
        <v>185779480</v>
      </c>
      <c r="E403" s="244">
        <v>149492948.18000001</v>
      </c>
      <c r="F403" s="54">
        <f t="shared" si="81"/>
        <v>80.467954900078311</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880730057</v>
      </c>
      <c r="E408" s="53">
        <f t="shared" si="111"/>
        <v>729357749.55000019</v>
      </c>
      <c r="F408" s="54">
        <f t="shared" si="81"/>
        <v>82.812860053213811</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6657751320</v>
      </c>
      <c r="E410" s="244">
        <v>7534238754.5600004</v>
      </c>
      <c r="F410" s="54">
        <f t="shared" si="81"/>
        <v>113.16491698821818</v>
      </c>
    </row>
    <row r="411" spans="1:6" ht="12.75" customHeight="1" x14ac:dyDescent="0.2">
      <c r="A411" s="55">
        <v>97</v>
      </c>
      <c r="B411" s="87" t="s">
        <v>825</v>
      </c>
      <c r="C411" s="52" t="s">
        <v>826</v>
      </c>
      <c r="D411" s="244">
        <v>21716619</v>
      </c>
      <c r="E411" s="244">
        <v>20999844.359999999</v>
      </c>
      <c r="F411" s="54">
        <f t="shared" si="81"/>
        <v>96.699418818371313</v>
      </c>
    </row>
    <row r="412" spans="1:6" ht="12.75" customHeight="1" x14ac:dyDescent="0.2">
      <c r="A412" s="55" t="s">
        <v>606</v>
      </c>
      <c r="B412" s="87" t="s">
        <v>827</v>
      </c>
      <c r="C412" s="52" t="s">
        <v>828</v>
      </c>
      <c r="D412" s="53">
        <f>D6+D298</f>
        <v>7988436757</v>
      </c>
      <c r="E412" s="53">
        <f>E6+E298</f>
        <v>9080695654.7000008</v>
      </c>
      <c r="F412" s="54">
        <f t="shared" si="81"/>
        <v>113.67299924785523</v>
      </c>
    </row>
    <row r="413" spans="1:6" ht="12.75" customHeight="1" x14ac:dyDescent="0.2">
      <c r="A413" s="55" t="s">
        <v>606</v>
      </c>
      <c r="B413" s="87" t="s">
        <v>829</v>
      </c>
      <c r="C413" s="52" t="s">
        <v>830</v>
      </c>
      <c r="D413" s="53">
        <f t="shared" ref="D413:E413" si="112">D289+D350</f>
        <v>8612392500</v>
      </c>
      <c r="E413" s="53">
        <f t="shared" si="112"/>
        <v>7948302004.6100006</v>
      </c>
      <c r="F413" s="54">
        <f t="shared" si="81"/>
        <v>92.289128771244464</v>
      </c>
    </row>
    <row r="414" spans="1:6" ht="12.75" customHeight="1" x14ac:dyDescent="0.2">
      <c r="A414" s="55" t="s">
        <v>606</v>
      </c>
      <c r="B414" s="87" t="s">
        <v>831</v>
      </c>
      <c r="C414" s="52" t="s">
        <v>832</v>
      </c>
      <c r="D414" s="53">
        <f t="shared" ref="D414:E414" si="113">IF(D412&gt;=D413,D412-D413,0)</f>
        <v>0</v>
      </c>
      <c r="E414" s="53">
        <f t="shared" si="113"/>
        <v>1132393650.0900002</v>
      </c>
      <c r="F414" s="54" t="str">
        <f t="shared" si="81"/>
        <v>-</v>
      </c>
    </row>
    <row r="415" spans="1:6" ht="12.75" customHeight="1" x14ac:dyDescent="0.2">
      <c r="A415" s="55" t="s">
        <v>606</v>
      </c>
      <c r="B415" s="87" t="s">
        <v>833</v>
      </c>
      <c r="C415" s="52" t="s">
        <v>834</v>
      </c>
      <c r="D415" s="53">
        <f t="shared" ref="D415:E415" si="114">IF(D413&gt;=D412,D413-D412,0)</f>
        <v>623955743</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2926259794</v>
      </c>
      <c r="E417" s="53">
        <f t="shared" si="116"/>
        <v>3522883432.5900006</v>
      </c>
      <c r="F417" s="54">
        <f t="shared" si="81"/>
        <v>120.38860800443341</v>
      </c>
    </row>
    <row r="418" spans="1:6" ht="12.75" customHeight="1" x14ac:dyDescent="0.2">
      <c r="A418" s="57" t="s">
        <v>840</v>
      </c>
      <c r="B418" s="235" t="s">
        <v>841</v>
      </c>
      <c r="C418" s="58" t="s">
        <v>842</v>
      </c>
      <c r="D418" s="64">
        <f t="shared" ref="D418:E418" si="117">D294+D411</f>
        <v>490187998</v>
      </c>
      <c r="E418" s="64">
        <f t="shared" si="117"/>
        <v>479770443.40000004</v>
      </c>
      <c r="F418" s="59">
        <f t="shared" si="81"/>
        <v>97.874783829366635</v>
      </c>
    </row>
    <row r="419" spans="1:6" s="77" customFormat="1" ht="20.100000000000001" customHeight="1" x14ac:dyDescent="0.2">
      <c r="A419" s="353" t="s">
        <v>843</v>
      </c>
      <c r="B419" s="354"/>
      <c r="C419" s="221"/>
      <c r="D419" s="60"/>
      <c r="E419" s="60"/>
      <c r="F419" s="61"/>
    </row>
    <row r="420" spans="1:6" ht="12.75" customHeight="1" x14ac:dyDescent="0.2">
      <c r="A420" s="55">
        <v>8</v>
      </c>
      <c r="B420" s="87" t="s">
        <v>844</v>
      </c>
      <c r="C420" s="52" t="s">
        <v>845</v>
      </c>
      <c r="D420" s="53">
        <f t="shared" ref="D420:E420" si="118">D421+D459+D472+D484+D515</f>
        <v>1396657504</v>
      </c>
      <c r="E420" s="53">
        <f t="shared" si="118"/>
        <v>987721356.67999995</v>
      </c>
      <c r="F420" s="54">
        <f t="shared" ref="F420:F647" si="119">IF(D420&lt;&gt;0,IF(E420/D420&gt;=100,"&gt;&gt;100",E420/D420*100),"-")</f>
        <v>70.72037015883889</v>
      </c>
    </row>
    <row r="421" spans="1:6" ht="24" x14ac:dyDescent="0.2">
      <c r="A421" s="55">
        <v>81</v>
      </c>
      <c r="B421" s="234" t="s">
        <v>846</v>
      </c>
      <c r="C421" s="52" t="s">
        <v>847</v>
      </c>
      <c r="D421" s="53">
        <f t="shared" ref="D421:E421" si="120">D422+D427+D430+D434+D435+D442+D447+D455</f>
        <v>364982</v>
      </c>
      <c r="E421" s="53">
        <f t="shared" si="120"/>
        <v>602005.15</v>
      </c>
      <c r="F421" s="54">
        <f t="shared" si="119"/>
        <v>164.94105188749035</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364982</v>
      </c>
      <c r="E427" s="53">
        <f t="shared" si="122"/>
        <v>202005.15</v>
      </c>
      <c r="F427" s="54">
        <f t="shared" si="119"/>
        <v>55.346606134001128</v>
      </c>
    </row>
    <row r="428" spans="1:6" ht="24" x14ac:dyDescent="0.2">
      <c r="A428" s="55">
        <v>8121</v>
      </c>
      <c r="B428" s="234" t="s">
        <v>860</v>
      </c>
      <c r="C428" s="52" t="s">
        <v>861</v>
      </c>
      <c r="D428" s="244">
        <v>364982</v>
      </c>
      <c r="E428" s="244">
        <v>202005.15</v>
      </c>
      <c r="F428" s="54">
        <f t="shared" si="119"/>
        <v>55.346606134001128</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v>400000</v>
      </c>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16081</v>
      </c>
      <c r="E472" s="53">
        <f t="shared" si="133"/>
        <v>6722.49</v>
      </c>
      <c r="F472" s="54">
        <f t="shared" si="119"/>
        <v>41.803930103849261</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v>13151</v>
      </c>
      <c r="E477" s="244">
        <v>5708.49</v>
      </c>
      <c r="F477" s="54">
        <f t="shared" si="119"/>
        <v>43.407269409170404</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2930</v>
      </c>
      <c r="E481" s="53">
        <f t="shared" si="136"/>
        <v>1014</v>
      </c>
      <c r="F481" s="54">
        <f t="shared" si="119"/>
        <v>34.607508532423211</v>
      </c>
    </row>
    <row r="482" spans="1:6" ht="12.75" customHeight="1" x14ac:dyDescent="0.2">
      <c r="A482" s="55">
        <v>8341</v>
      </c>
      <c r="B482" s="87" t="s">
        <v>968</v>
      </c>
      <c r="C482" s="52" t="s">
        <v>969</v>
      </c>
      <c r="D482" s="244">
        <v>2930</v>
      </c>
      <c r="E482" s="244">
        <v>1014</v>
      </c>
      <c r="F482" s="54">
        <f t="shared" si="119"/>
        <v>34.607508532423211</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1396276441</v>
      </c>
      <c r="E484" s="53">
        <f t="shared" si="137"/>
        <v>987112629.03999996</v>
      </c>
      <c r="F484" s="54">
        <f t="shared" si="119"/>
        <v>70.696074219589306</v>
      </c>
    </row>
    <row r="485" spans="1:6" ht="24" x14ac:dyDescent="0.2">
      <c r="A485" s="55">
        <v>841</v>
      </c>
      <c r="B485" s="87" t="s">
        <v>974</v>
      </c>
      <c r="C485" s="52" t="s">
        <v>975</v>
      </c>
      <c r="D485" s="53">
        <f t="shared" ref="D485:E485" si="138">SUM(D486:D489)</f>
        <v>0</v>
      </c>
      <c r="E485" s="53">
        <f t="shared" si="138"/>
        <v>376375000</v>
      </c>
      <c r="F485" s="54" t="str">
        <f t="shared" si="119"/>
        <v>-</v>
      </c>
    </row>
    <row r="486" spans="1:6" ht="12.75" customHeight="1" x14ac:dyDescent="0.2">
      <c r="A486" s="55">
        <v>8413</v>
      </c>
      <c r="B486" s="87" t="s">
        <v>976</v>
      </c>
      <c r="C486" s="52" t="s">
        <v>977</v>
      </c>
      <c r="D486" s="244"/>
      <c r="E486" s="244">
        <v>376375000</v>
      </c>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34239771</v>
      </c>
      <c r="E490" s="53">
        <f t="shared" si="139"/>
        <v>8861456.1799999997</v>
      </c>
      <c r="F490" s="54">
        <f t="shared" si="119"/>
        <v>25.880594178039335</v>
      </c>
    </row>
    <row r="491" spans="1:6" ht="12.75" customHeight="1" x14ac:dyDescent="0.2">
      <c r="A491" s="55">
        <v>8422</v>
      </c>
      <c r="B491" s="87" t="s">
        <v>986</v>
      </c>
      <c r="C491" s="52" t="s">
        <v>987</v>
      </c>
      <c r="D491" s="244">
        <v>34239771</v>
      </c>
      <c r="E491" s="244">
        <v>8861456.1799999997</v>
      </c>
      <c r="F491" s="54">
        <f t="shared" si="119"/>
        <v>25.880594178039335</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1205036670</v>
      </c>
      <c r="E495" s="53">
        <f t="shared" si="140"/>
        <v>601876172.86000001</v>
      </c>
      <c r="F495" s="54">
        <f t="shared" si="119"/>
        <v>49.946710157791294</v>
      </c>
    </row>
    <row r="496" spans="1:6" ht="12.75" customHeight="1" x14ac:dyDescent="0.2">
      <c r="A496" s="55">
        <v>8443</v>
      </c>
      <c r="B496" s="87" t="s">
        <v>996</v>
      </c>
      <c r="C496" s="52" t="s">
        <v>997</v>
      </c>
      <c r="D496" s="244">
        <v>1205036670</v>
      </c>
      <c r="E496" s="244">
        <v>601876172.86000001</v>
      </c>
      <c r="F496" s="54">
        <f t="shared" si="119"/>
        <v>49.946710157791294</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157000000</v>
      </c>
      <c r="E507" s="53">
        <f t="shared" si="142"/>
        <v>0</v>
      </c>
      <c r="F507" s="54">
        <f t="shared" si="119"/>
        <v>0</v>
      </c>
    </row>
    <row r="508" spans="1:6" ht="12.75" customHeight="1" x14ac:dyDescent="0.2">
      <c r="A508" s="55">
        <v>8471</v>
      </c>
      <c r="B508" s="87" t="s">
        <v>1020</v>
      </c>
      <c r="C508" s="52" t="s">
        <v>1021</v>
      </c>
      <c r="D508" s="244">
        <v>157000000</v>
      </c>
      <c r="E508" s="244"/>
      <c r="F508" s="54">
        <f t="shared" si="119"/>
        <v>0</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821167408</v>
      </c>
      <c r="E528" s="53">
        <f t="shared" si="148"/>
        <v>1679437999.3800001</v>
      </c>
      <c r="F528" s="54">
        <f t="shared" si="119"/>
        <v>204.51834583527457</v>
      </c>
    </row>
    <row r="529" spans="1:6" ht="24" x14ac:dyDescent="0.2">
      <c r="A529" s="55">
        <v>51</v>
      </c>
      <c r="B529" s="87" t="s">
        <v>1062</v>
      </c>
      <c r="C529" s="52" t="s">
        <v>1063</v>
      </c>
      <c r="D529" s="53">
        <f t="shared" ref="D529:E529" si="149">D530+D535+D538+D542+D543+D550+D555+D563</f>
        <v>0</v>
      </c>
      <c r="E529" s="53">
        <f t="shared" si="149"/>
        <v>493921.23</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v>493921.23</v>
      </c>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2930</v>
      </c>
      <c r="E580" s="53">
        <f t="shared" si="162"/>
        <v>126353.65</v>
      </c>
      <c r="F580" s="54">
        <f t="shared" si="119"/>
        <v>4312.4112627986351</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20000</v>
      </c>
      <c r="F585" s="54" t="str">
        <f t="shared" si="119"/>
        <v>-</v>
      </c>
    </row>
    <row r="586" spans="1:6" ht="12.75" customHeight="1" x14ac:dyDescent="0.2">
      <c r="A586" s="55">
        <v>5321</v>
      </c>
      <c r="B586" s="87" t="s">
        <v>1168</v>
      </c>
      <c r="C586" s="52" t="s">
        <v>1169</v>
      </c>
      <c r="D586" s="244"/>
      <c r="E586" s="244">
        <v>20000</v>
      </c>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2930</v>
      </c>
      <c r="E590" s="53">
        <f t="shared" si="166"/>
        <v>106353.65</v>
      </c>
      <c r="F590" s="54">
        <f t="shared" si="119"/>
        <v>3629.8174061433442</v>
      </c>
    </row>
    <row r="591" spans="1:6" ht="12.75" customHeight="1" x14ac:dyDescent="0.2">
      <c r="A591" s="55">
        <v>5341</v>
      </c>
      <c r="B591" s="87" t="s">
        <v>1178</v>
      </c>
      <c r="C591" s="52" t="s">
        <v>1179</v>
      </c>
      <c r="D591" s="244">
        <v>2930</v>
      </c>
      <c r="E591" s="244">
        <v>106353.65</v>
      </c>
      <c r="F591" s="54">
        <f t="shared" si="119"/>
        <v>3629.8174061433442</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821164478</v>
      </c>
      <c r="E593" s="53">
        <f t="shared" si="167"/>
        <v>1678817724.5</v>
      </c>
      <c r="F593" s="54">
        <f t="shared" si="119"/>
        <v>204.44353956820817</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30585031.23</v>
      </c>
      <c r="F603" s="54" t="str">
        <f t="shared" si="119"/>
        <v>-</v>
      </c>
    </row>
    <row r="604" spans="1:6" ht="12.75" customHeight="1" x14ac:dyDescent="0.2">
      <c r="A604" s="55">
        <v>5431</v>
      </c>
      <c r="B604" s="87" t="s">
        <v>1203</v>
      </c>
      <c r="C604" s="52" t="s">
        <v>1204</v>
      </c>
      <c r="D604" s="244"/>
      <c r="E604" s="244">
        <v>30585031.23</v>
      </c>
      <c r="F604" s="54" t="str">
        <f t="shared" si="119"/>
        <v>-</v>
      </c>
    </row>
    <row r="605" spans="1:6" ht="24" x14ac:dyDescent="0.2">
      <c r="A605" s="55">
        <v>544</v>
      </c>
      <c r="B605" s="87" t="s">
        <v>1205</v>
      </c>
      <c r="C605" s="52" t="s">
        <v>1206</v>
      </c>
      <c r="D605" s="53">
        <f t="shared" ref="D605:E605" si="171">SUM(D606:D611)</f>
        <v>815072816</v>
      </c>
      <c r="E605" s="53">
        <f t="shared" si="171"/>
        <v>1344856226.8</v>
      </c>
      <c r="F605" s="54">
        <f t="shared" si="119"/>
        <v>164.99829222620031</v>
      </c>
    </row>
    <row r="606" spans="1:6" ht="24" x14ac:dyDescent="0.2">
      <c r="A606" s="55">
        <v>5443</v>
      </c>
      <c r="B606" s="87" t="s">
        <v>1207</v>
      </c>
      <c r="C606" s="52" t="s">
        <v>1208</v>
      </c>
      <c r="D606" s="244">
        <v>354081970</v>
      </c>
      <c r="E606" s="244">
        <v>1007031339.21</v>
      </c>
      <c r="F606" s="54">
        <f t="shared" si="119"/>
        <v>284.40627440307111</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v>460990846</v>
      </c>
      <c r="E608" s="244">
        <v>337824887.58999997</v>
      </c>
      <c r="F608" s="54">
        <f t="shared" si="119"/>
        <v>73.282341834180357</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6091662</v>
      </c>
      <c r="E617" s="53">
        <f t="shared" si="173"/>
        <v>303376466.47000003</v>
      </c>
      <c r="F617" s="54">
        <f t="shared" si="119"/>
        <v>4980.1920472606662</v>
      </c>
    </row>
    <row r="618" spans="1:6" ht="12.75" customHeight="1" x14ac:dyDescent="0.2">
      <c r="A618" s="55">
        <v>5471</v>
      </c>
      <c r="B618" s="87" t="s">
        <v>1231</v>
      </c>
      <c r="C618" s="52" t="s">
        <v>1232</v>
      </c>
      <c r="D618" s="244">
        <v>6091662</v>
      </c>
      <c r="E618" s="244">
        <v>303376466.47000003</v>
      </c>
      <c r="F618" s="54">
        <f t="shared" si="119"/>
        <v>4980.1920472606662</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575490096</v>
      </c>
      <c r="E635" s="53">
        <f t="shared" si="178"/>
        <v>0</v>
      </c>
      <c r="F635" s="54">
        <f t="shared" si="119"/>
        <v>0</v>
      </c>
    </row>
    <row r="636" spans="1:6" ht="12.75" customHeight="1" x14ac:dyDescent="0.2">
      <c r="A636" s="55" t="s">
        <v>606</v>
      </c>
      <c r="B636" s="87" t="s">
        <v>1267</v>
      </c>
      <c r="C636" s="52" t="s">
        <v>1268</v>
      </c>
      <c r="D636" s="53">
        <f t="shared" ref="D636:E636" si="179">IF(D528-D420&gt;=0,D528-D420,0)</f>
        <v>0</v>
      </c>
      <c r="E636" s="53">
        <f t="shared" si="179"/>
        <v>691716642.70000017</v>
      </c>
      <c r="F636" s="54" t="str">
        <f t="shared" si="119"/>
        <v>-</v>
      </c>
    </row>
    <row r="637" spans="1:6" ht="12.75" customHeight="1" x14ac:dyDescent="0.2">
      <c r="A637" s="55">
        <v>92213</v>
      </c>
      <c r="B637" s="87" t="s">
        <v>1269</v>
      </c>
      <c r="C637" s="52" t="s">
        <v>1270</v>
      </c>
      <c r="D637" s="244">
        <v>2008661766</v>
      </c>
      <c r="E637" s="244">
        <v>2584151862.9899998</v>
      </c>
      <c r="F637" s="54">
        <f>IF(D637&lt;&gt;0,IF(E637/D637&gt;=100,"&gt;&gt;100",E637/D637*100),"-")</f>
        <v>128.65042321863959</v>
      </c>
    </row>
    <row r="638" spans="1:6" ht="12.75" customHeight="1" x14ac:dyDescent="0.2">
      <c r="A638" s="55">
        <v>92223</v>
      </c>
      <c r="B638" s="87" t="s">
        <v>1271</v>
      </c>
      <c r="C638" s="52" t="s">
        <v>1272</v>
      </c>
      <c r="D638" s="244"/>
      <c r="E638" s="244"/>
      <c r="F638" s="54" t="str">
        <f>IF(D638&lt;&gt;0,IF(E638/D638&gt;=100,"&gt;&gt;100",E638/D638*100),"-")</f>
        <v>-</v>
      </c>
    </row>
    <row r="639" spans="1:6" ht="12.75" customHeight="1" x14ac:dyDescent="0.2">
      <c r="A639" s="55" t="s">
        <v>606</v>
      </c>
      <c r="B639" s="87" t="s">
        <v>1273</v>
      </c>
      <c r="C639" s="52" t="s">
        <v>1274</v>
      </c>
      <c r="D639" s="53">
        <f t="shared" ref="D639:E639" si="180">D412+D420</f>
        <v>9385094261</v>
      </c>
      <c r="E639" s="53">
        <f t="shared" si="180"/>
        <v>10068417011.380001</v>
      </c>
      <c r="F639" s="54">
        <f t="shared" si="119"/>
        <v>107.28093646559913</v>
      </c>
    </row>
    <row r="640" spans="1:6" ht="12.75" customHeight="1" x14ac:dyDescent="0.2">
      <c r="A640" s="55" t="s">
        <v>606</v>
      </c>
      <c r="B640" s="87" t="s">
        <v>1275</v>
      </c>
      <c r="C640" s="52" t="s">
        <v>1276</v>
      </c>
      <c r="D640" s="53">
        <f t="shared" ref="D640:E640" si="181">D413+D528</f>
        <v>9433559908</v>
      </c>
      <c r="E640" s="53">
        <f t="shared" si="181"/>
        <v>9627740003.9900017</v>
      </c>
      <c r="F640" s="54">
        <f t="shared" si="119"/>
        <v>102.05839680760738</v>
      </c>
    </row>
    <row r="641" spans="1:6" ht="12.75" customHeight="1" x14ac:dyDescent="0.2">
      <c r="A641" s="55" t="s">
        <v>606</v>
      </c>
      <c r="B641" s="87" t="s">
        <v>1277</v>
      </c>
      <c r="C641" s="52" t="s">
        <v>1278</v>
      </c>
      <c r="D641" s="53">
        <f t="shared" ref="D641:E641" si="182">IF(D639&gt;=D640,D639-D640,0)</f>
        <v>0</v>
      </c>
      <c r="E641" s="53">
        <f t="shared" si="182"/>
        <v>440677007.38999939</v>
      </c>
      <c r="F641" s="54" t="str">
        <f t="shared" si="119"/>
        <v>-</v>
      </c>
    </row>
    <row r="642" spans="1:6" ht="12.75" customHeight="1" x14ac:dyDescent="0.2">
      <c r="A642" s="55" t="s">
        <v>606</v>
      </c>
      <c r="B642" s="87" t="s">
        <v>1279</v>
      </c>
      <c r="C642" s="52" t="s">
        <v>1280</v>
      </c>
      <c r="D642" s="53">
        <f t="shared" ref="D642:E642" si="183">IF(D640&gt;=D639,D640-D639,0)</f>
        <v>48465647</v>
      </c>
      <c r="E642" s="53">
        <f t="shared" si="183"/>
        <v>0</v>
      </c>
      <c r="F642" s="54">
        <f t="shared" si="119"/>
        <v>0</v>
      </c>
    </row>
    <row r="643" spans="1:6" ht="24" x14ac:dyDescent="0.2">
      <c r="A643" s="62" t="s">
        <v>1281</v>
      </c>
      <c r="B643" s="87" t="s">
        <v>1282</v>
      </c>
      <c r="C643" s="63" t="s">
        <v>1281</v>
      </c>
      <c r="D643" s="53">
        <f>IF(D416-D417+D637-D638&gt;=0,D416-D417+D637-D638,0)</f>
        <v>0</v>
      </c>
      <c r="E643" s="53">
        <f>IF(E416-E417+E637-E638&gt;=0,E416-E417+E637-E638,0)</f>
        <v>0</v>
      </c>
      <c r="F643" s="54" t="str">
        <f t="shared" si="119"/>
        <v>-</v>
      </c>
    </row>
    <row r="644" spans="1:6" ht="24" x14ac:dyDescent="0.2">
      <c r="A644" s="62" t="s">
        <v>1283</v>
      </c>
      <c r="B644" s="87" t="s">
        <v>1284</v>
      </c>
      <c r="C644" s="63" t="s">
        <v>1283</v>
      </c>
      <c r="D644" s="53">
        <f>IF(D417-D416+D638-D637&gt;=0,D417-D416+D638-D637,0)</f>
        <v>917598028</v>
      </c>
      <c r="E644" s="53">
        <f>IF(E417-E416+E638-E637&gt;=0,E417-E416+E638-E637,0)</f>
        <v>938731569.60000086</v>
      </c>
      <c r="F644" s="54">
        <f t="shared" si="119"/>
        <v>102.30313720770124</v>
      </c>
    </row>
    <row r="645" spans="1:6" ht="24" x14ac:dyDescent="0.2">
      <c r="A645" s="55" t="s">
        <v>606</v>
      </c>
      <c r="B645" s="87" t="s">
        <v>1285</v>
      </c>
      <c r="C645" s="52" t="s">
        <v>1286</v>
      </c>
      <c r="D645" s="53">
        <f t="shared" ref="D645:E645" si="184">IF(D641+D643-D642-D644&gt;=0,D641+D643-D642-D644,0)</f>
        <v>0</v>
      </c>
      <c r="E645" s="53">
        <f t="shared" si="184"/>
        <v>0</v>
      </c>
      <c r="F645" s="54" t="str">
        <f t="shared" si="119"/>
        <v>-</v>
      </c>
    </row>
    <row r="646" spans="1:6" ht="24" x14ac:dyDescent="0.2">
      <c r="A646" s="55" t="s">
        <v>606</v>
      </c>
      <c r="B646" s="87" t="s">
        <v>1287</v>
      </c>
      <c r="C646" s="52" t="s">
        <v>1288</v>
      </c>
      <c r="D646" s="53">
        <f t="shared" ref="D646:E646" si="185">IF(D642+D644-D641-D643&gt;=0,D642+D644-D641-D643,0)</f>
        <v>966063675</v>
      </c>
      <c r="E646" s="53">
        <f t="shared" si="185"/>
        <v>498054562.21000147</v>
      </c>
      <c r="F646" s="54">
        <f t="shared" si="119"/>
        <v>51.555044982930497</v>
      </c>
    </row>
    <row r="647" spans="1:6" ht="24" x14ac:dyDescent="0.2">
      <c r="A647" s="57" t="s">
        <v>1289</v>
      </c>
      <c r="B647" s="235" t="s">
        <v>1290</v>
      </c>
      <c r="C647" s="58" t="s">
        <v>1289</v>
      </c>
      <c r="D647" s="245"/>
      <c r="E647" s="245"/>
      <c r="F647" s="59" t="str">
        <f t="shared" si="119"/>
        <v>-</v>
      </c>
    </row>
    <row r="648" spans="1:6" s="77" customFormat="1" ht="20.100000000000001" customHeight="1" x14ac:dyDescent="0.2">
      <c r="A648" s="353" t="s">
        <v>1291</v>
      </c>
      <c r="B648" s="354"/>
      <c r="C648" s="221"/>
      <c r="D648" s="60"/>
      <c r="E648" s="60"/>
      <c r="F648" s="61"/>
    </row>
    <row r="649" spans="1:6" ht="12.75" customHeight="1" x14ac:dyDescent="0.2">
      <c r="A649" s="55">
        <v>11</v>
      </c>
      <c r="B649" s="87" t="s">
        <v>1292</v>
      </c>
      <c r="C649" s="52" t="s">
        <v>1293</v>
      </c>
      <c r="D649" s="244">
        <v>64969462</v>
      </c>
      <c r="E649" s="244">
        <v>86872994.560000002</v>
      </c>
      <c r="F649" s="54">
        <f t="shared" ref="F649:F724" si="186">IF(D649&lt;&gt;0,IF(E649/D649&gt;=100,"&gt;&gt;100",E649/D649*100),"-")</f>
        <v>133.71358155928704</v>
      </c>
    </row>
    <row r="650" spans="1:6" ht="12.75" customHeight="1" x14ac:dyDescent="0.2">
      <c r="A650" s="55" t="s">
        <v>1294</v>
      </c>
      <c r="B650" s="87" t="s">
        <v>1295</v>
      </c>
      <c r="C650" s="52" t="s">
        <v>1294</v>
      </c>
      <c r="D650" s="244">
        <v>9805812707</v>
      </c>
      <c r="E650" s="244">
        <v>11309911623.92</v>
      </c>
      <c r="F650" s="54">
        <f t="shared" si="186"/>
        <v>115.33885014799723</v>
      </c>
    </row>
    <row r="651" spans="1:6" ht="12.75" customHeight="1" x14ac:dyDescent="0.2">
      <c r="A651" s="55" t="s">
        <v>1296</v>
      </c>
      <c r="B651" s="87" t="s">
        <v>1297</v>
      </c>
      <c r="C651" s="52" t="s">
        <v>1296</v>
      </c>
      <c r="D651" s="244">
        <v>9783909175</v>
      </c>
      <c r="E651" s="244">
        <v>11072318034.66</v>
      </c>
      <c r="F651" s="54">
        <f t="shared" si="186"/>
        <v>113.16865106385249</v>
      </c>
    </row>
    <row r="652" spans="1:6" ht="24" x14ac:dyDescent="0.2">
      <c r="A652" s="55">
        <v>11</v>
      </c>
      <c r="B652" s="87" t="s">
        <v>1298</v>
      </c>
      <c r="C652" s="52" t="s">
        <v>1299</v>
      </c>
      <c r="D652" s="53">
        <f t="shared" ref="D652:E652" si="187">+D649+D650-D651</f>
        <v>86872994</v>
      </c>
      <c r="E652" s="53">
        <f t="shared" si="187"/>
        <v>324466583.81999969</v>
      </c>
      <c r="F652" s="54">
        <f t="shared" si="186"/>
        <v>373.49533943770797</v>
      </c>
    </row>
    <row r="653" spans="1:6" ht="24" x14ac:dyDescent="0.2">
      <c r="A653" s="55" t="s">
        <v>606</v>
      </c>
      <c r="B653" s="87" t="s">
        <v>1300</v>
      </c>
      <c r="C653" s="52" t="s">
        <v>1301</v>
      </c>
      <c r="D653" s="264">
        <v>3196</v>
      </c>
      <c r="E653" s="264">
        <v>3079</v>
      </c>
      <c r="F653" s="54">
        <f t="shared" si="186"/>
        <v>96.339173967459317</v>
      </c>
    </row>
    <row r="654" spans="1:6" ht="24" x14ac:dyDescent="0.2">
      <c r="A654" s="55" t="s">
        <v>606</v>
      </c>
      <c r="B654" s="87" t="s">
        <v>1302</v>
      </c>
      <c r="C654" s="52" t="s">
        <v>1303</v>
      </c>
      <c r="D654" s="264"/>
      <c r="E654" s="264"/>
      <c r="F654" s="54" t="str">
        <f t="shared" si="186"/>
        <v>-</v>
      </c>
    </row>
    <row r="655" spans="1:6" ht="12.75" customHeight="1" x14ac:dyDescent="0.2">
      <c r="A655" s="55" t="s">
        <v>606</v>
      </c>
      <c r="B655" s="87" t="s">
        <v>1304</v>
      </c>
      <c r="C655" s="52" t="s">
        <v>1305</v>
      </c>
      <c r="D655" s="264">
        <v>3069</v>
      </c>
      <c r="E655" s="264">
        <v>2919</v>
      </c>
      <c r="F655" s="54">
        <f t="shared" si="186"/>
        <v>95.112414467253188</v>
      </c>
    </row>
    <row r="656" spans="1:6" ht="12.75" customHeight="1" x14ac:dyDescent="0.2">
      <c r="A656" s="55" t="s">
        <v>606</v>
      </c>
      <c r="B656" s="87" t="s">
        <v>1306</v>
      </c>
      <c r="C656" s="52" t="s">
        <v>1307</v>
      </c>
      <c r="D656" s="264"/>
      <c r="E656" s="264"/>
      <c r="F656" s="54" t="str">
        <f t="shared" si="186"/>
        <v>-</v>
      </c>
    </row>
    <row r="657" spans="1:6" ht="24" x14ac:dyDescent="0.2">
      <c r="A657" s="55" t="s">
        <v>1308</v>
      </c>
      <c r="B657" s="87" t="s">
        <v>1309</v>
      </c>
      <c r="C657" s="52" t="s">
        <v>1310</v>
      </c>
      <c r="D657" s="244">
        <v>267261558</v>
      </c>
      <c r="E657" s="244">
        <v>318387841.92000002</v>
      </c>
      <c r="F657" s="54">
        <f t="shared" si="186"/>
        <v>119.12968116424736</v>
      </c>
    </row>
    <row r="658" spans="1:6" ht="12.75" customHeight="1" x14ac:dyDescent="0.2">
      <c r="A658" s="55">
        <v>61315</v>
      </c>
      <c r="B658" s="87" t="s">
        <v>1311</v>
      </c>
      <c r="C658" s="52" t="s">
        <v>1312</v>
      </c>
      <c r="D658" s="244"/>
      <c r="E658" s="244"/>
      <c r="F658" s="54" t="str">
        <f t="shared" si="186"/>
        <v>-</v>
      </c>
    </row>
    <row r="659" spans="1:6" ht="12.75" customHeight="1" x14ac:dyDescent="0.2">
      <c r="A659" s="55">
        <v>61451</v>
      </c>
      <c r="B659" s="87" t="s">
        <v>1313</v>
      </c>
      <c r="C659" s="52" t="s">
        <v>1314</v>
      </c>
      <c r="D659" s="244">
        <v>76554655</v>
      </c>
      <c r="E659" s="244">
        <v>81081031.439999998</v>
      </c>
      <c r="F659" s="54">
        <f t="shared" si="186"/>
        <v>105.91260771797613</v>
      </c>
    </row>
    <row r="660" spans="1:6" ht="12.75" customHeight="1" x14ac:dyDescent="0.2">
      <c r="A660" s="55">
        <v>61453</v>
      </c>
      <c r="B660" s="87" t="s">
        <v>1315</v>
      </c>
      <c r="C660" s="52" t="s">
        <v>1316</v>
      </c>
      <c r="D660" s="244">
        <v>298630</v>
      </c>
      <c r="E660" s="244">
        <v>253186.92</v>
      </c>
      <c r="F660" s="54">
        <f t="shared" si="186"/>
        <v>84.782814854502234</v>
      </c>
    </row>
    <row r="661" spans="1:6" ht="12.75" customHeight="1" x14ac:dyDescent="0.2">
      <c r="A661" s="55">
        <v>63311</v>
      </c>
      <c r="B661" s="87" t="s">
        <v>1317</v>
      </c>
      <c r="C661" s="52" t="s">
        <v>1318</v>
      </c>
      <c r="D661" s="244">
        <v>57958773</v>
      </c>
      <c r="E661" s="244">
        <v>47246328.520000003</v>
      </c>
      <c r="F661" s="54">
        <f t="shared" si="186"/>
        <v>81.517130322962501</v>
      </c>
    </row>
    <row r="662" spans="1:6" ht="12.75" customHeight="1" x14ac:dyDescent="0.2">
      <c r="A662" s="55">
        <v>63312</v>
      </c>
      <c r="B662" s="87" t="s">
        <v>1319</v>
      </c>
      <c r="C662" s="52" t="s">
        <v>1320</v>
      </c>
      <c r="D662" s="244"/>
      <c r="E662" s="244"/>
      <c r="F662" s="54" t="str">
        <f t="shared" si="186"/>
        <v>-</v>
      </c>
    </row>
    <row r="663" spans="1:6" ht="12.75" customHeight="1" x14ac:dyDescent="0.2">
      <c r="A663" s="55">
        <v>63313</v>
      </c>
      <c r="B663" s="87" t="s">
        <v>1321</v>
      </c>
      <c r="C663" s="52" t="s">
        <v>1322</v>
      </c>
      <c r="D663" s="244"/>
      <c r="E663" s="244"/>
      <c r="F663" s="54" t="str">
        <f t="shared" si="186"/>
        <v>-</v>
      </c>
    </row>
    <row r="664" spans="1:6" ht="12.75" customHeight="1" x14ac:dyDescent="0.2">
      <c r="A664" s="55">
        <v>63314</v>
      </c>
      <c r="B664" s="87" t="s">
        <v>1323</v>
      </c>
      <c r="C664" s="52" t="s">
        <v>1324</v>
      </c>
      <c r="D664" s="244">
        <v>10000</v>
      </c>
      <c r="E664" s="244"/>
      <c r="F664" s="54">
        <f t="shared" si="186"/>
        <v>0</v>
      </c>
    </row>
    <row r="665" spans="1:6" ht="12.75" customHeight="1" x14ac:dyDescent="0.2">
      <c r="A665" s="55">
        <v>63321</v>
      </c>
      <c r="B665" s="87" t="s">
        <v>1325</v>
      </c>
      <c r="C665" s="52" t="s">
        <v>1326</v>
      </c>
      <c r="D665" s="244">
        <v>4241989</v>
      </c>
      <c r="E665" s="244">
        <v>902109.38</v>
      </c>
      <c r="F665" s="54">
        <f t="shared" si="186"/>
        <v>21.266188573331991</v>
      </c>
    </row>
    <row r="666" spans="1:6" ht="12.75" customHeight="1" x14ac:dyDescent="0.2">
      <c r="A666" s="55">
        <v>63322</v>
      </c>
      <c r="B666" s="87" t="s">
        <v>1327</v>
      </c>
      <c r="C666" s="52" t="s">
        <v>1328</v>
      </c>
      <c r="D666" s="244"/>
      <c r="E666" s="244"/>
      <c r="F666" s="54" t="str">
        <f t="shared" si="186"/>
        <v>-</v>
      </c>
    </row>
    <row r="667" spans="1:6" ht="12.75" customHeight="1" x14ac:dyDescent="0.2">
      <c r="A667" s="55">
        <v>63323</v>
      </c>
      <c r="B667" s="87" t="s">
        <v>1329</v>
      </c>
      <c r="C667" s="52" t="s">
        <v>1330</v>
      </c>
      <c r="D667" s="244"/>
      <c r="E667" s="244"/>
      <c r="F667" s="54" t="str">
        <f t="shared" si="186"/>
        <v>-</v>
      </c>
    </row>
    <row r="668" spans="1:6" ht="12.75" customHeight="1" x14ac:dyDescent="0.2">
      <c r="A668" s="55">
        <v>63324</v>
      </c>
      <c r="B668" s="87" t="s">
        <v>1331</v>
      </c>
      <c r="C668" s="52" t="s">
        <v>1332</v>
      </c>
      <c r="D668" s="244"/>
      <c r="E668" s="244"/>
      <c r="F668" s="54" t="str">
        <f t="shared" si="186"/>
        <v>-</v>
      </c>
    </row>
    <row r="669" spans="1:6" ht="12.75" customHeight="1" x14ac:dyDescent="0.2">
      <c r="A669" s="55">
        <v>63414</v>
      </c>
      <c r="B669" s="87" t="s">
        <v>1333</v>
      </c>
      <c r="C669" s="52" t="s">
        <v>1334</v>
      </c>
      <c r="D669" s="244">
        <v>4385</v>
      </c>
      <c r="E669" s="244"/>
      <c r="F669" s="54">
        <f t="shared" si="186"/>
        <v>0</v>
      </c>
    </row>
    <row r="670" spans="1:6" ht="12.75" customHeight="1" x14ac:dyDescent="0.2">
      <c r="A670" s="55">
        <v>63415</v>
      </c>
      <c r="B670" s="87" t="s">
        <v>1335</v>
      </c>
      <c r="C670" s="52" t="s">
        <v>1336</v>
      </c>
      <c r="D670" s="244"/>
      <c r="E670" s="244"/>
      <c r="F670" s="54" t="str">
        <f t="shared" si="186"/>
        <v>-</v>
      </c>
    </row>
    <row r="671" spans="1:6" ht="24" x14ac:dyDescent="0.2">
      <c r="A671" s="55">
        <v>63416</v>
      </c>
      <c r="B671" s="234" t="s">
        <v>1337</v>
      </c>
      <c r="C671" s="52" t="s">
        <v>1338</v>
      </c>
      <c r="D671" s="244"/>
      <c r="E671" s="244"/>
      <c r="F671" s="54" t="str">
        <f t="shared" si="186"/>
        <v>-</v>
      </c>
    </row>
    <row r="672" spans="1:6" ht="12.75" customHeight="1" x14ac:dyDescent="0.2">
      <c r="A672" s="55">
        <v>63424</v>
      </c>
      <c r="B672" s="87" t="s">
        <v>1339</v>
      </c>
      <c r="C672" s="52" t="s">
        <v>1340</v>
      </c>
      <c r="D672" s="244"/>
      <c r="E672" s="244"/>
      <c r="F672" s="54" t="str">
        <f t="shared" si="186"/>
        <v>-</v>
      </c>
    </row>
    <row r="673" spans="1:6" ht="12.75" customHeight="1" x14ac:dyDescent="0.2">
      <c r="A673" s="55">
        <v>63425</v>
      </c>
      <c r="B673" s="87" t="s">
        <v>1341</v>
      </c>
      <c r="C673" s="52" t="s">
        <v>1342</v>
      </c>
      <c r="D673" s="244"/>
      <c r="E673" s="244"/>
      <c r="F673" s="54" t="str">
        <f t="shared" si="186"/>
        <v>-</v>
      </c>
    </row>
    <row r="674" spans="1:6" ht="24" x14ac:dyDescent="0.2">
      <c r="A674" s="55">
        <v>63426</v>
      </c>
      <c r="B674" s="234" t="s">
        <v>1343</v>
      </c>
      <c r="C674" s="52" t="s">
        <v>1344</v>
      </c>
      <c r="D674" s="244"/>
      <c r="E674" s="244"/>
      <c r="F674" s="54" t="str">
        <f t="shared" si="186"/>
        <v>-</v>
      </c>
    </row>
    <row r="675" spans="1:6" ht="24" x14ac:dyDescent="0.2">
      <c r="A675" s="55">
        <v>63612</v>
      </c>
      <c r="B675" s="234" t="s">
        <v>1345</v>
      </c>
      <c r="C675" s="52" t="s">
        <v>1346</v>
      </c>
      <c r="D675" s="244"/>
      <c r="E675" s="244"/>
      <c r="F675" s="54" t="str">
        <f t="shared" si="186"/>
        <v>-</v>
      </c>
    </row>
    <row r="676" spans="1:6" ht="24" x14ac:dyDescent="0.2">
      <c r="A676" s="55">
        <v>63613</v>
      </c>
      <c r="B676" s="234" t="s">
        <v>1347</v>
      </c>
      <c r="C676" s="52" t="s">
        <v>1348</v>
      </c>
      <c r="D676" s="244"/>
      <c r="E676" s="244"/>
      <c r="F676" s="54" t="str">
        <f t="shared" si="186"/>
        <v>-</v>
      </c>
    </row>
    <row r="677" spans="1:6" ht="24" x14ac:dyDescent="0.2">
      <c r="A677" s="55">
        <v>63622</v>
      </c>
      <c r="B677" s="234" t="s">
        <v>1349</v>
      </c>
      <c r="C677" s="52" t="s">
        <v>1350</v>
      </c>
      <c r="D677" s="244"/>
      <c r="E677" s="244"/>
      <c r="F677" s="54" t="str">
        <f t="shared" si="186"/>
        <v>-</v>
      </c>
    </row>
    <row r="678" spans="1:6" ht="24" x14ac:dyDescent="0.2">
      <c r="A678" s="55">
        <v>63623</v>
      </c>
      <c r="B678" s="234" t="s">
        <v>1351</v>
      </c>
      <c r="C678" s="52" t="s">
        <v>1352</v>
      </c>
      <c r="D678" s="244"/>
      <c r="E678" s="244"/>
      <c r="F678" s="54" t="str">
        <f t="shared" si="186"/>
        <v>-</v>
      </c>
    </row>
    <row r="679" spans="1:6" ht="12.75" customHeight="1" x14ac:dyDescent="0.2">
      <c r="A679" s="55">
        <v>63711</v>
      </c>
      <c r="B679" s="234" t="s">
        <v>1353</v>
      </c>
      <c r="C679" s="56">
        <v>63711</v>
      </c>
      <c r="D679" s="244"/>
      <c r="E679" s="244"/>
      <c r="F679" s="54" t="str">
        <f t="shared" si="186"/>
        <v>-</v>
      </c>
    </row>
    <row r="680" spans="1:6" ht="12.75" customHeight="1" x14ac:dyDescent="0.2">
      <c r="A680" s="55">
        <v>63712</v>
      </c>
      <c r="B680" s="234" t="s">
        <v>1354</v>
      </c>
      <c r="C680" s="56">
        <v>63712</v>
      </c>
      <c r="D680" s="244"/>
      <c r="E680" s="244"/>
      <c r="F680" s="54" t="str">
        <f t="shared" si="186"/>
        <v>-</v>
      </c>
    </row>
    <row r="681" spans="1:6" ht="12.75" customHeight="1" x14ac:dyDescent="0.2">
      <c r="A681" s="55">
        <v>63713</v>
      </c>
      <c r="B681" s="234" t="s">
        <v>1355</v>
      </c>
      <c r="C681" s="56">
        <v>63713</v>
      </c>
      <c r="D681" s="244"/>
      <c r="E681" s="244"/>
      <c r="F681" s="54" t="str">
        <f t="shared" si="186"/>
        <v>-</v>
      </c>
    </row>
    <row r="682" spans="1:6" ht="12.75" customHeight="1" x14ac:dyDescent="0.2">
      <c r="A682" s="55">
        <v>63714</v>
      </c>
      <c r="B682" s="234" t="s">
        <v>1356</v>
      </c>
      <c r="C682" s="56">
        <v>63714</v>
      </c>
      <c r="D682" s="244"/>
      <c r="E682" s="244"/>
      <c r="F682" s="54" t="str">
        <f t="shared" si="186"/>
        <v>-</v>
      </c>
    </row>
    <row r="683" spans="1:6" ht="12.75" customHeight="1" x14ac:dyDescent="0.2">
      <c r="A683" s="55">
        <v>63715</v>
      </c>
      <c r="B683" s="234" t="s">
        <v>1357</v>
      </c>
      <c r="C683" s="56">
        <v>63715</v>
      </c>
      <c r="D683" s="244"/>
      <c r="E683" s="244"/>
      <c r="F683" s="54" t="str">
        <f t="shared" si="186"/>
        <v>-</v>
      </c>
    </row>
    <row r="684" spans="1:6" ht="24" x14ac:dyDescent="0.2">
      <c r="A684" s="55">
        <v>63716</v>
      </c>
      <c r="B684" s="234" t="s">
        <v>1358</v>
      </c>
      <c r="C684" s="56">
        <v>63716</v>
      </c>
      <c r="D684" s="244"/>
      <c r="E684" s="244"/>
      <c r="F684" s="54" t="str">
        <f t="shared" si="186"/>
        <v>-</v>
      </c>
    </row>
    <row r="685" spans="1:6" ht="24" x14ac:dyDescent="0.2">
      <c r="A685" s="55">
        <v>63717</v>
      </c>
      <c r="B685" s="234" t="s">
        <v>1359</v>
      </c>
      <c r="C685" s="56">
        <v>63717</v>
      </c>
      <c r="D685" s="244"/>
      <c r="E685" s="244"/>
      <c r="F685" s="54" t="str">
        <f t="shared" si="186"/>
        <v>-</v>
      </c>
    </row>
    <row r="686" spans="1:6" ht="24" x14ac:dyDescent="0.2">
      <c r="A686" s="55">
        <v>63721</v>
      </c>
      <c r="B686" s="234" t="s">
        <v>1360</v>
      </c>
      <c r="C686" s="56">
        <v>63721</v>
      </c>
      <c r="D686" s="244"/>
      <c r="E686" s="244"/>
      <c r="F686" s="54" t="str">
        <f t="shared" si="186"/>
        <v>-</v>
      </c>
    </row>
    <row r="687" spans="1:6" ht="24" x14ac:dyDescent="0.2">
      <c r="A687" s="55">
        <v>63722</v>
      </c>
      <c r="B687" s="234" t="s">
        <v>1361</v>
      </c>
      <c r="C687" s="56">
        <v>63722</v>
      </c>
      <c r="D687" s="244"/>
      <c r="E687" s="244"/>
      <c r="F687" s="54" t="str">
        <f t="shared" si="186"/>
        <v>-</v>
      </c>
    </row>
    <row r="688" spans="1:6" ht="12.75" customHeight="1" x14ac:dyDescent="0.2">
      <c r="A688" s="55">
        <v>63723</v>
      </c>
      <c r="B688" s="234" t="s">
        <v>1362</v>
      </c>
      <c r="C688" s="56">
        <v>63723</v>
      </c>
      <c r="D688" s="244"/>
      <c r="E688" s="244"/>
      <c r="F688" s="54" t="str">
        <f t="shared" si="186"/>
        <v>-</v>
      </c>
    </row>
    <row r="689" spans="1:6" ht="12.75" customHeight="1" x14ac:dyDescent="0.2">
      <c r="A689" s="55">
        <v>63724</v>
      </c>
      <c r="B689" s="234" t="s">
        <v>1363</v>
      </c>
      <c r="C689" s="56">
        <v>63724</v>
      </c>
      <c r="D689" s="244"/>
      <c r="E689" s="244"/>
      <c r="F689" s="54" t="str">
        <f t="shared" si="186"/>
        <v>-</v>
      </c>
    </row>
    <row r="690" spans="1:6" ht="12.75" customHeight="1" x14ac:dyDescent="0.2">
      <c r="A690" s="55">
        <v>63725</v>
      </c>
      <c r="B690" s="234" t="s">
        <v>1364</v>
      </c>
      <c r="C690" s="56">
        <v>63725</v>
      </c>
      <c r="D690" s="244"/>
      <c r="E690" s="244"/>
      <c r="F690" s="54" t="str">
        <f t="shared" si="186"/>
        <v>-</v>
      </c>
    </row>
    <row r="691" spans="1:6" ht="12.75" customHeight="1" x14ac:dyDescent="0.2">
      <c r="A691" s="55">
        <v>63726</v>
      </c>
      <c r="B691" s="234" t="s">
        <v>1365</v>
      </c>
      <c r="C691" s="56">
        <v>63726</v>
      </c>
      <c r="D691" s="244"/>
      <c r="E691" s="244"/>
      <c r="F691" s="54" t="str">
        <f t="shared" si="186"/>
        <v>-</v>
      </c>
    </row>
    <row r="692" spans="1:6" ht="24" x14ac:dyDescent="0.2">
      <c r="A692" s="55">
        <v>63727</v>
      </c>
      <c r="B692" s="234" t="s">
        <v>1366</v>
      </c>
      <c r="C692" s="56">
        <v>63727</v>
      </c>
      <c r="D692" s="244"/>
      <c r="E692" s="244"/>
      <c r="F692" s="54" t="str">
        <f t="shared" si="186"/>
        <v>-</v>
      </c>
    </row>
    <row r="693" spans="1:6" ht="24" x14ac:dyDescent="0.2">
      <c r="A693" s="55">
        <v>63728</v>
      </c>
      <c r="B693" s="234" t="s">
        <v>1367</v>
      </c>
      <c r="C693" s="56">
        <v>63728</v>
      </c>
      <c r="D693" s="244"/>
      <c r="E693" s="244"/>
      <c r="F693" s="54" t="str">
        <f t="shared" si="186"/>
        <v>-</v>
      </c>
    </row>
    <row r="694" spans="1:6" ht="12.75" customHeight="1" x14ac:dyDescent="0.2">
      <c r="A694" s="55">
        <v>63811</v>
      </c>
      <c r="B694" s="234" t="s">
        <v>1368</v>
      </c>
      <c r="C694" s="52" t="s">
        <v>1369</v>
      </c>
      <c r="D694" s="244">
        <v>25913907</v>
      </c>
      <c r="E694" s="244">
        <v>29604148.309999999</v>
      </c>
      <c r="F694" s="54">
        <f t="shared" si="186"/>
        <v>114.24038957151464</v>
      </c>
    </row>
    <row r="695" spans="1:6" ht="12.75" customHeight="1" x14ac:dyDescent="0.2">
      <c r="A695" s="55">
        <v>63812</v>
      </c>
      <c r="B695" s="234" t="s">
        <v>1370</v>
      </c>
      <c r="C695" s="52" t="s">
        <v>1371</v>
      </c>
      <c r="D695" s="244"/>
      <c r="E695" s="244"/>
      <c r="F695" s="54" t="str">
        <f t="shared" si="186"/>
        <v>-</v>
      </c>
    </row>
    <row r="696" spans="1:6" ht="24" x14ac:dyDescent="0.2">
      <c r="A696" s="55" t="s">
        <v>1372</v>
      </c>
      <c r="B696" s="234" t="s">
        <v>1373</v>
      </c>
      <c r="C696" s="52" t="s">
        <v>1372</v>
      </c>
      <c r="D696" s="244">
        <v>3307677</v>
      </c>
      <c r="E696" s="244">
        <v>2648792.2000000002</v>
      </c>
      <c r="F696" s="54">
        <f t="shared" si="186"/>
        <v>80.080134789461013</v>
      </c>
    </row>
    <row r="697" spans="1:6" ht="24" x14ac:dyDescent="0.2">
      <c r="A697" s="55" t="s">
        <v>1374</v>
      </c>
      <c r="B697" s="234" t="s">
        <v>1375</v>
      </c>
      <c r="C697" s="52" t="s">
        <v>1374</v>
      </c>
      <c r="D697" s="244"/>
      <c r="E697" s="244"/>
      <c r="F697" s="54" t="str">
        <f t="shared" si="186"/>
        <v>-</v>
      </c>
    </row>
    <row r="698" spans="1:6" ht="12.75" customHeight="1" x14ac:dyDescent="0.2">
      <c r="A698" s="55">
        <v>63821</v>
      </c>
      <c r="B698" s="234" t="s">
        <v>1376</v>
      </c>
      <c r="C698" s="52" t="s">
        <v>1377</v>
      </c>
      <c r="D698" s="244">
        <v>162415522</v>
      </c>
      <c r="E698" s="244">
        <v>387227736.36000001</v>
      </c>
      <c r="F698" s="54">
        <f t="shared" si="186"/>
        <v>238.41793665509385</v>
      </c>
    </row>
    <row r="699" spans="1:6" ht="12.75" customHeight="1" x14ac:dyDescent="0.2">
      <c r="A699" s="55">
        <v>63822</v>
      </c>
      <c r="B699" s="234" t="s">
        <v>1378</v>
      </c>
      <c r="C699" s="52" t="s">
        <v>1379</v>
      </c>
      <c r="D699" s="244"/>
      <c r="E699" s="244"/>
      <c r="F699" s="54" t="str">
        <f t="shared" si="186"/>
        <v>-</v>
      </c>
    </row>
    <row r="700" spans="1:6" ht="24" x14ac:dyDescent="0.2">
      <c r="A700" s="55" t="s">
        <v>1380</v>
      </c>
      <c r="B700" s="234" t="s">
        <v>1381</v>
      </c>
      <c r="C700" s="52" t="s">
        <v>1380</v>
      </c>
      <c r="D700" s="244"/>
      <c r="E700" s="244"/>
      <c r="F700" s="54" t="str">
        <f t="shared" si="186"/>
        <v>-</v>
      </c>
    </row>
    <row r="701" spans="1:6" ht="24" x14ac:dyDescent="0.2">
      <c r="A701" s="55" t="s">
        <v>1382</v>
      </c>
      <c r="B701" s="234" t="s">
        <v>1383</v>
      </c>
      <c r="C701" s="52" t="s">
        <v>1382</v>
      </c>
      <c r="D701" s="244"/>
      <c r="E701" s="244"/>
      <c r="F701" s="54" t="str">
        <f t="shared" si="186"/>
        <v>-</v>
      </c>
    </row>
    <row r="702" spans="1:6" ht="12.75" customHeight="1" x14ac:dyDescent="0.2">
      <c r="A702" s="55">
        <v>64191</v>
      </c>
      <c r="B702" s="87" t="s">
        <v>1384</v>
      </c>
      <c r="C702" s="52" t="s">
        <v>1385</v>
      </c>
      <c r="D702" s="244"/>
      <c r="E702" s="244"/>
      <c r="F702" s="54" t="str">
        <f t="shared" si="186"/>
        <v>-</v>
      </c>
    </row>
    <row r="703" spans="1:6" ht="12.75" customHeight="1" x14ac:dyDescent="0.2">
      <c r="A703" s="55">
        <v>64371</v>
      </c>
      <c r="B703" s="87" t="s">
        <v>1386</v>
      </c>
      <c r="C703" s="52" t="s">
        <v>1387</v>
      </c>
      <c r="D703" s="244"/>
      <c r="E703" s="244"/>
      <c r="F703" s="54" t="str">
        <f t="shared" si="186"/>
        <v>-</v>
      </c>
    </row>
    <row r="704" spans="1:6" ht="12.75" customHeight="1" x14ac:dyDescent="0.2">
      <c r="A704" s="55">
        <v>64372</v>
      </c>
      <c r="B704" s="87" t="s">
        <v>1388</v>
      </c>
      <c r="C704" s="52" t="s">
        <v>1389</v>
      </c>
      <c r="D704" s="244"/>
      <c r="E704" s="244"/>
      <c r="F704" s="54" t="str">
        <f t="shared" si="186"/>
        <v>-</v>
      </c>
    </row>
    <row r="705" spans="1:6" ht="12.75" customHeight="1" x14ac:dyDescent="0.2">
      <c r="A705" s="55">
        <v>64373</v>
      </c>
      <c r="B705" s="87" t="s">
        <v>1390</v>
      </c>
      <c r="C705" s="52" t="s">
        <v>1391</v>
      </c>
      <c r="D705" s="244"/>
      <c r="E705" s="244"/>
      <c r="F705" s="54" t="str">
        <f t="shared" si="186"/>
        <v>-</v>
      </c>
    </row>
    <row r="706" spans="1:6" ht="12.75" customHeight="1" x14ac:dyDescent="0.2">
      <c r="A706" s="55">
        <v>64374</v>
      </c>
      <c r="B706" s="87" t="s">
        <v>1392</v>
      </c>
      <c r="C706" s="52" t="s">
        <v>1393</v>
      </c>
      <c r="D706" s="244"/>
      <c r="E706" s="244"/>
      <c r="F706" s="54" t="str">
        <f t="shared" si="186"/>
        <v>-</v>
      </c>
    </row>
    <row r="707" spans="1:6" ht="12.75" customHeight="1" x14ac:dyDescent="0.2">
      <c r="A707" s="55">
        <v>64375</v>
      </c>
      <c r="B707" s="87" t="s">
        <v>1394</v>
      </c>
      <c r="C707" s="52" t="s">
        <v>1395</v>
      </c>
      <c r="D707" s="244"/>
      <c r="E707" s="244"/>
      <c r="F707" s="54" t="str">
        <f t="shared" si="186"/>
        <v>-</v>
      </c>
    </row>
    <row r="708" spans="1:6" ht="24" x14ac:dyDescent="0.2">
      <c r="A708" s="55">
        <v>64376</v>
      </c>
      <c r="B708" s="234" t="s">
        <v>1396</v>
      </c>
      <c r="C708" s="52" t="s">
        <v>1397</v>
      </c>
      <c r="D708" s="244"/>
      <c r="E708" s="244"/>
      <c r="F708" s="54" t="str">
        <f t="shared" si="186"/>
        <v>-</v>
      </c>
    </row>
    <row r="709" spans="1:6" ht="24" x14ac:dyDescent="0.2">
      <c r="A709" s="55">
        <v>64377</v>
      </c>
      <c r="B709" s="87" t="s">
        <v>1398</v>
      </c>
      <c r="C709" s="52" t="s">
        <v>1399</v>
      </c>
      <c r="D709" s="244"/>
      <c r="E709" s="244"/>
      <c r="F709" s="54" t="str">
        <f t="shared" si="186"/>
        <v>-</v>
      </c>
    </row>
    <row r="710" spans="1:6" ht="12.75" customHeight="1" x14ac:dyDescent="0.2">
      <c r="A710" s="55">
        <v>65264</v>
      </c>
      <c r="B710" s="87" t="s">
        <v>1400</v>
      </c>
      <c r="C710" s="52" t="s">
        <v>1401</v>
      </c>
      <c r="D710" s="244">
        <v>2734254</v>
      </c>
      <c r="E710" s="244">
        <v>3552498.56</v>
      </c>
      <c r="F710" s="54">
        <f t="shared" si="186"/>
        <v>129.92569673483152</v>
      </c>
    </row>
    <row r="711" spans="1:6" ht="12.75" customHeight="1" x14ac:dyDescent="0.2">
      <c r="A711" s="55">
        <v>65265</v>
      </c>
      <c r="B711" s="87" t="s">
        <v>1402</v>
      </c>
      <c r="C711" s="52" t="s">
        <v>1403</v>
      </c>
      <c r="D711" s="244"/>
      <c r="E711" s="244"/>
      <c r="F711" s="54" t="str">
        <f t="shared" si="186"/>
        <v>-</v>
      </c>
    </row>
    <row r="712" spans="1:6" ht="12.75" customHeight="1" x14ac:dyDescent="0.2">
      <c r="A712" s="55" t="s">
        <v>1404</v>
      </c>
      <c r="B712" s="87" t="s">
        <v>1405</v>
      </c>
      <c r="C712" s="52" t="s">
        <v>1404</v>
      </c>
      <c r="D712" s="244"/>
      <c r="E712" s="244"/>
      <c r="F712" s="54" t="str">
        <f t="shared" si="186"/>
        <v>-</v>
      </c>
    </row>
    <row r="713" spans="1:6" ht="24" x14ac:dyDescent="0.2">
      <c r="A713" s="55">
        <v>66341</v>
      </c>
      <c r="B713" s="87" t="s">
        <v>1406</v>
      </c>
      <c r="C713" s="56">
        <v>66341</v>
      </c>
      <c r="D713" s="244"/>
      <c r="E713" s="244"/>
      <c r="F713" s="54" t="str">
        <f t="shared" si="186"/>
        <v>-</v>
      </c>
    </row>
    <row r="714" spans="1:6" ht="24" x14ac:dyDescent="0.2">
      <c r="A714" s="55">
        <v>66342</v>
      </c>
      <c r="B714" s="87" t="s">
        <v>1407</v>
      </c>
      <c r="C714" s="56">
        <v>66342</v>
      </c>
      <c r="D714" s="244"/>
      <c r="E714" s="244"/>
      <c r="F714" s="54" t="str">
        <f t="shared" si="186"/>
        <v>-</v>
      </c>
    </row>
    <row r="715" spans="1:6" ht="24" x14ac:dyDescent="0.2">
      <c r="A715" s="55">
        <v>66343</v>
      </c>
      <c r="B715" s="87" t="s">
        <v>1408</v>
      </c>
      <c r="C715" s="56">
        <v>66343</v>
      </c>
      <c r="D715" s="244"/>
      <c r="E715" s="244"/>
      <c r="F715" s="54" t="str">
        <f t="shared" si="186"/>
        <v>-</v>
      </c>
    </row>
    <row r="716" spans="1:6" ht="12.75" customHeight="1" x14ac:dyDescent="0.2">
      <c r="A716" s="55">
        <v>31214</v>
      </c>
      <c r="B716" s="87" t="s">
        <v>1409</v>
      </c>
      <c r="C716" s="52" t="s">
        <v>1410</v>
      </c>
      <c r="D716" s="244">
        <v>2148382</v>
      </c>
      <c r="E716" s="244">
        <v>4656810.2</v>
      </c>
      <c r="F716" s="54">
        <f t="shared" si="186"/>
        <v>216.75894696566996</v>
      </c>
    </row>
    <row r="717" spans="1:6" ht="12.75" customHeight="1" x14ac:dyDescent="0.2">
      <c r="A717" s="55">
        <v>31215</v>
      </c>
      <c r="B717" s="87" t="s">
        <v>1411</v>
      </c>
      <c r="C717" s="52" t="s">
        <v>1412</v>
      </c>
      <c r="D717" s="244">
        <v>574846</v>
      </c>
      <c r="E717" s="244">
        <v>583337.18999999994</v>
      </c>
      <c r="F717" s="54">
        <f t="shared" si="186"/>
        <v>101.47712430807555</v>
      </c>
    </row>
    <row r="718" spans="1:6" ht="12.75" customHeight="1" x14ac:dyDescent="0.2">
      <c r="A718" s="55">
        <v>32121</v>
      </c>
      <c r="B718" s="87" t="s">
        <v>1413</v>
      </c>
      <c r="C718" s="52" t="s">
        <v>1414</v>
      </c>
      <c r="D718" s="244">
        <v>12514181</v>
      </c>
      <c r="E718" s="244">
        <v>11961462.140000001</v>
      </c>
      <c r="F718" s="54">
        <f t="shared" si="186"/>
        <v>95.583259823395565</v>
      </c>
    </row>
    <row r="719" spans="1:6" ht="12.75" customHeight="1" x14ac:dyDescent="0.2">
      <c r="A719" s="55" t="s">
        <v>1415</v>
      </c>
      <c r="B719" s="87" t="s">
        <v>1416</v>
      </c>
      <c r="C719" s="52" t="s">
        <v>1415</v>
      </c>
      <c r="D719" s="244">
        <v>927798</v>
      </c>
      <c r="E719" s="244">
        <v>399702.06</v>
      </c>
      <c r="F719" s="54">
        <f t="shared" si="186"/>
        <v>43.080720156758261</v>
      </c>
    </row>
    <row r="720" spans="1:6" ht="12.75" customHeight="1" x14ac:dyDescent="0.2">
      <c r="A720" s="55" t="s">
        <v>1417</v>
      </c>
      <c r="B720" s="87" t="s">
        <v>1418</v>
      </c>
      <c r="C720" s="52" t="s">
        <v>1417</v>
      </c>
      <c r="D720" s="244">
        <v>345696</v>
      </c>
      <c r="E720" s="244">
        <v>721370.65</v>
      </c>
      <c r="F720" s="54">
        <f t="shared" si="186"/>
        <v>208.67196901323709</v>
      </c>
    </row>
    <row r="721" spans="1:6" ht="12.75" customHeight="1" x14ac:dyDescent="0.2">
      <c r="A721" s="55" t="s">
        <v>1419</v>
      </c>
      <c r="B721" s="87" t="s">
        <v>1420</v>
      </c>
      <c r="C721" s="52" t="s">
        <v>1419</v>
      </c>
      <c r="D721" s="244">
        <v>1109755</v>
      </c>
      <c r="E721" s="244">
        <v>64649.99</v>
      </c>
      <c r="F721" s="54">
        <f t="shared" si="186"/>
        <v>5.8256092560970663</v>
      </c>
    </row>
    <row r="722" spans="1:6" ht="12.75" customHeight="1" x14ac:dyDescent="0.2">
      <c r="A722" s="55" t="s">
        <v>1421</v>
      </c>
      <c r="B722" s="87" t="s">
        <v>1422</v>
      </c>
      <c r="C722" s="52" t="s">
        <v>1421</v>
      </c>
      <c r="D722" s="244">
        <v>7066943</v>
      </c>
      <c r="E722" s="244">
        <v>1920153.4</v>
      </c>
      <c r="F722" s="54">
        <f t="shared" si="186"/>
        <v>27.170919589983956</v>
      </c>
    </row>
    <row r="723" spans="1:6" ht="12.75" customHeight="1" x14ac:dyDescent="0.2">
      <c r="A723" s="55" t="s">
        <v>1423</v>
      </c>
      <c r="B723" s="87" t="s">
        <v>1424</v>
      </c>
      <c r="C723" s="52" t="s">
        <v>1423</v>
      </c>
      <c r="D723" s="244">
        <v>76177</v>
      </c>
      <c r="E723" s="244">
        <v>75375</v>
      </c>
      <c r="F723" s="54">
        <f t="shared" si="186"/>
        <v>98.947188784016177</v>
      </c>
    </row>
    <row r="724" spans="1:6" ht="12.75" customHeight="1" x14ac:dyDescent="0.2">
      <c r="A724" s="55" t="s">
        <v>1425</v>
      </c>
      <c r="B724" s="87" t="s">
        <v>1426</v>
      </c>
      <c r="C724" s="52" t="s">
        <v>1425</v>
      </c>
      <c r="D724" s="244">
        <v>22857</v>
      </c>
      <c r="E724" s="244">
        <v>109622.39</v>
      </c>
      <c r="F724" s="54">
        <f t="shared" si="186"/>
        <v>479.60095375596097</v>
      </c>
    </row>
    <row r="725" spans="1:6" ht="12.75" customHeight="1" x14ac:dyDescent="0.2">
      <c r="A725" s="55">
        <v>32911</v>
      </c>
      <c r="B725" s="87" t="s">
        <v>1427</v>
      </c>
      <c r="C725" s="52" t="s">
        <v>1428</v>
      </c>
      <c r="D725" s="244">
        <v>35562474</v>
      </c>
      <c r="E725" s="244">
        <v>26384274.829999998</v>
      </c>
      <c r="F725" s="54">
        <f t="shared" ref="F725:F979" si="188">IF(D725&lt;&gt;0,IF(E725/D725&gt;=100,"&gt;&gt;100",E725/D725*100),"-")</f>
        <v>74.19133671633756</v>
      </c>
    </row>
    <row r="726" spans="1:6" ht="12.75" customHeight="1" x14ac:dyDescent="0.2">
      <c r="A726" s="55" t="s">
        <v>1429</v>
      </c>
      <c r="B726" s="87" t="s">
        <v>1430</v>
      </c>
      <c r="C726" s="52" t="s">
        <v>1429</v>
      </c>
      <c r="D726" s="244">
        <v>1540437</v>
      </c>
      <c r="E726" s="244">
        <v>989790.48</v>
      </c>
      <c r="F726" s="54">
        <f t="shared" si="188"/>
        <v>64.253876010508705</v>
      </c>
    </row>
    <row r="727" spans="1:6" ht="12.75" customHeight="1" x14ac:dyDescent="0.2">
      <c r="A727" s="55">
        <v>34111</v>
      </c>
      <c r="B727" s="87" t="s">
        <v>1431</v>
      </c>
      <c r="C727" s="52" t="s">
        <v>1432</v>
      </c>
      <c r="D727" s="244"/>
      <c r="E727" s="244"/>
      <c r="F727" s="54" t="str">
        <f t="shared" si="188"/>
        <v>-</v>
      </c>
    </row>
    <row r="728" spans="1:6" ht="12.75" customHeight="1" x14ac:dyDescent="0.2">
      <c r="A728" s="55">
        <v>34112</v>
      </c>
      <c r="B728" s="87" t="s">
        <v>1433</v>
      </c>
      <c r="C728" s="52" t="s">
        <v>1434</v>
      </c>
      <c r="D728" s="244"/>
      <c r="E728" s="244"/>
      <c r="F728" s="54" t="str">
        <f t="shared" si="188"/>
        <v>-</v>
      </c>
    </row>
    <row r="729" spans="1:6" ht="12.75" customHeight="1" x14ac:dyDescent="0.2">
      <c r="A729" s="55">
        <v>34121</v>
      </c>
      <c r="B729" s="87" t="s">
        <v>1435</v>
      </c>
      <c r="C729" s="52" t="s">
        <v>1436</v>
      </c>
      <c r="D729" s="244"/>
      <c r="E729" s="244"/>
      <c r="F729" s="54" t="str">
        <f t="shared" si="188"/>
        <v>-</v>
      </c>
    </row>
    <row r="730" spans="1:6" ht="12.75" customHeight="1" x14ac:dyDescent="0.2">
      <c r="A730" s="55">
        <v>34122</v>
      </c>
      <c r="B730" s="87" t="s">
        <v>1437</v>
      </c>
      <c r="C730" s="52" t="s">
        <v>1438</v>
      </c>
      <c r="D730" s="244"/>
      <c r="E730" s="244"/>
      <c r="F730" s="54" t="str">
        <f t="shared" si="188"/>
        <v>-</v>
      </c>
    </row>
    <row r="731" spans="1:6" ht="12.75" customHeight="1" x14ac:dyDescent="0.2">
      <c r="A731" s="55">
        <v>34131</v>
      </c>
      <c r="B731" s="87" t="s">
        <v>1439</v>
      </c>
      <c r="C731" s="52" t="s">
        <v>1440</v>
      </c>
      <c r="D731" s="244"/>
      <c r="E731" s="244"/>
      <c r="F731" s="54" t="str">
        <f t="shared" si="188"/>
        <v>-</v>
      </c>
    </row>
    <row r="732" spans="1:6" ht="12.75" customHeight="1" x14ac:dyDescent="0.2">
      <c r="A732" s="55">
        <v>34132</v>
      </c>
      <c r="B732" s="87" t="s">
        <v>1441</v>
      </c>
      <c r="C732" s="52" t="s">
        <v>1442</v>
      </c>
      <c r="D732" s="244"/>
      <c r="E732" s="244"/>
      <c r="F732" s="54" t="str">
        <f t="shared" si="188"/>
        <v>-</v>
      </c>
    </row>
    <row r="733" spans="1:6" ht="12.75" customHeight="1" x14ac:dyDescent="0.2">
      <c r="A733" s="55">
        <v>34191</v>
      </c>
      <c r="B733" s="87" t="s">
        <v>1443</v>
      </c>
      <c r="C733" s="52" t="s">
        <v>1444</v>
      </c>
      <c r="D733" s="244"/>
      <c r="E733" s="244"/>
      <c r="F733" s="54" t="str">
        <f t="shared" si="188"/>
        <v>-</v>
      </c>
    </row>
    <row r="734" spans="1:6" ht="12.75" customHeight="1" x14ac:dyDescent="0.2">
      <c r="A734" s="55">
        <v>34192</v>
      </c>
      <c r="B734" s="87" t="s">
        <v>1445</v>
      </c>
      <c r="C734" s="52" t="s">
        <v>1446</v>
      </c>
      <c r="D734" s="244"/>
      <c r="E734" s="244"/>
      <c r="F734" s="54" t="str">
        <f t="shared" si="188"/>
        <v>-</v>
      </c>
    </row>
    <row r="735" spans="1:6" ht="12.75" customHeight="1" x14ac:dyDescent="0.2">
      <c r="A735" s="55">
        <v>34213</v>
      </c>
      <c r="B735" s="87" t="s">
        <v>1447</v>
      </c>
      <c r="C735" s="52" t="s">
        <v>1448</v>
      </c>
      <c r="D735" s="244"/>
      <c r="E735" s="244"/>
      <c r="F735" s="54" t="str">
        <f t="shared" si="188"/>
        <v>-</v>
      </c>
    </row>
    <row r="736" spans="1:6" ht="12.75" customHeight="1" x14ac:dyDescent="0.2">
      <c r="A736" s="55">
        <v>34214</v>
      </c>
      <c r="B736" s="87" t="s">
        <v>1449</v>
      </c>
      <c r="C736" s="52" t="s">
        <v>1450</v>
      </c>
      <c r="D736" s="244"/>
      <c r="E736" s="244"/>
      <c r="F736" s="54" t="str">
        <f t="shared" si="188"/>
        <v>-</v>
      </c>
    </row>
    <row r="737" spans="1:6" ht="12.75" customHeight="1" x14ac:dyDescent="0.2">
      <c r="A737" s="55">
        <v>34215</v>
      </c>
      <c r="B737" s="87" t="s">
        <v>1451</v>
      </c>
      <c r="C737" s="52" t="s">
        <v>1452</v>
      </c>
      <c r="D737" s="244"/>
      <c r="E737" s="244"/>
      <c r="F737" s="54" t="str">
        <f t="shared" si="188"/>
        <v>-</v>
      </c>
    </row>
    <row r="738" spans="1:6" ht="12.75" customHeight="1" x14ac:dyDescent="0.2">
      <c r="A738" s="55">
        <v>34216</v>
      </c>
      <c r="B738" s="87" t="s">
        <v>1453</v>
      </c>
      <c r="C738" s="52" t="s">
        <v>1454</v>
      </c>
      <c r="D738" s="244"/>
      <c r="E738" s="244"/>
      <c r="F738" s="54" t="str">
        <f t="shared" si="188"/>
        <v>-</v>
      </c>
    </row>
    <row r="739" spans="1:6" ht="12.75" customHeight="1" x14ac:dyDescent="0.2">
      <c r="A739" s="55">
        <v>34222</v>
      </c>
      <c r="B739" s="87" t="s">
        <v>1455</v>
      </c>
      <c r="C739" s="52" t="s">
        <v>1456</v>
      </c>
      <c r="D739" s="244"/>
      <c r="E739" s="244"/>
      <c r="F739" s="54" t="str">
        <f t="shared" si="188"/>
        <v>-</v>
      </c>
    </row>
    <row r="740" spans="1:6" ht="12.75" customHeight="1" x14ac:dyDescent="0.2">
      <c r="A740" s="55">
        <v>34223</v>
      </c>
      <c r="B740" s="87" t="s">
        <v>1457</v>
      </c>
      <c r="C740" s="52" t="s">
        <v>1458</v>
      </c>
      <c r="D740" s="244"/>
      <c r="E740" s="244"/>
      <c r="F740" s="54" t="str">
        <f t="shared" si="188"/>
        <v>-</v>
      </c>
    </row>
    <row r="741" spans="1:6" ht="24" x14ac:dyDescent="0.2">
      <c r="A741" s="55">
        <v>34224</v>
      </c>
      <c r="B741" s="87" t="s">
        <v>1459</v>
      </c>
      <c r="C741" s="52" t="s">
        <v>1460</v>
      </c>
      <c r="D741" s="244"/>
      <c r="E741" s="244"/>
      <c r="F741" s="54" t="str">
        <f t="shared" si="188"/>
        <v>-</v>
      </c>
    </row>
    <row r="742" spans="1:6" ht="24" x14ac:dyDescent="0.2">
      <c r="A742" s="55">
        <v>34233</v>
      </c>
      <c r="B742" s="87" t="s">
        <v>1461</v>
      </c>
      <c r="C742" s="52" t="s">
        <v>1462</v>
      </c>
      <c r="D742" s="244">
        <v>44696294</v>
      </c>
      <c r="E742" s="244">
        <v>41806442.789999999</v>
      </c>
      <c r="F742" s="54">
        <f t="shared" si="188"/>
        <v>93.534472432994107</v>
      </c>
    </row>
    <row r="743" spans="1:6" ht="24" x14ac:dyDescent="0.2">
      <c r="A743" s="55">
        <v>34234</v>
      </c>
      <c r="B743" s="234" t="s">
        <v>1463</v>
      </c>
      <c r="C743" s="52" t="s">
        <v>1464</v>
      </c>
      <c r="D743" s="244"/>
      <c r="E743" s="244"/>
      <c r="F743" s="54" t="str">
        <f t="shared" si="188"/>
        <v>-</v>
      </c>
    </row>
    <row r="744" spans="1:6" ht="24" x14ac:dyDescent="0.2">
      <c r="A744" s="55">
        <v>34235</v>
      </c>
      <c r="B744" s="234" t="s">
        <v>1465</v>
      </c>
      <c r="C744" s="52" t="s">
        <v>1466</v>
      </c>
      <c r="D744" s="244"/>
      <c r="E744" s="244"/>
      <c r="F744" s="54" t="str">
        <f t="shared" si="188"/>
        <v>-</v>
      </c>
    </row>
    <row r="745" spans="1:6" ht="12.75" customHeight="1" x14ac:dyDescent="0.2">
      <c r="A745" s="55">
        <v>34236</v>
      </c>
      <c r="B745" s="87" t="s">
        <v>1467</v>
      </c>
      <c r="C745" s="52" t="s">
        <v>1468</v>
      </c>
      <c r="D745" s="244"/>
      <c r="E745" s="244">
        <v>1233444.32</v>
      </c>
      <c r="F745" s="54" t="str">
        <f t="shared" si="188"/>
        <v>-</v>
      </c>
    </row>
    <row r="746" spans="1:6" ht="12.75" customHeight="1" x14ac:dyDescent="0.2">
      <c r="A746" s="55">
        <v>34237</v>
      </c>
      <c r="B746" s="87" t="s">
        <v>1469</v>
      </c>
      <c r="C746" s="52" t="s">
        <v>1470</v>
      </c>
      <c r="D746" s="244"/>
      <c r="E746" s="244"/>
      <c r="F746" s="54" t="str">
        <f t="shared" si="188"/>
        <v>-</v>
      </c>
    </row>
    <row r="747" spans="1:6" ht="12.75" customHeight="1" x14ac:dyDescent="0.2">
      <c r="A747" s="55">
        <v>34238</v>
      </c>
      <c r="B747" s="87" t="s">
        <v>1471</v>
      </c>
      <c r="C747" s="52" t="s">
        <v>1472</v>
      </c>
      <c r="D747" s="244"/>
      <c r="E747" s="244"/>
      <c r="F747" s="54" t="str">
        <f t="shared" si="188"/>
        <v>-</v>
      </c>
    </row>
    <row r="748" spans="1:6" ht="24" x14ac:dyDescent="0.2">
      <c r="A748" s="55">
        <v>34273</v>
      </c>
      <c r="B748" s="87" t="s">
        <v>1473</v>
      </c>
      <c r="C748" s="52" t="s">
        <v>1474</v>
      </c>
      <c r="D748" s="244"/>
      <c r="E748" s="244"/>
      <c r="F748" s="54" t="str">
        <f t="shared" si="188"/>
        <v>-</v>
      </c>
    </row>
    <row r="749" spans="1:6" ht="12.75" customHeight="1" x14ac:dyDescent="0.2">
      <c r="A749" s="55">
        <v>34274</v>
      </c>
      <c r="B749" s="87" t="s">
        <v>1475</v>
      </c>
      <c r="C749" s="52" t="s">
        <v>1476</v>
      </c>
      <c r="D749" s="244"/>
      <c r="E749" s="244"/>
      <c r="F749" s="54" t="str">
        <f t="shared" si="188"/>
        <v>-</v>
      </c>
    </row>
    <row r="750" spans="1:6" ht="12.75" customHeight="1" x14ac:dyDescent="0.2">
      <c r="A750" s="55">
        <v>34275</v>
      </c>
      <c r="B750" s="87" t="s">
        <v>1477</v>
      </c>
      <c r="C750" s="52" t="s">
        <v>1478</v>
      </c>
      <c r="D750" s="244"/>
      <c r="E750" s="244"/>
      <c r="F750" s="54" t="str">
        <f t="shared" si="188"/>
        <v>-</v>
      </c>
    </row>
    <row r="751" spans="1:6" ht="12.75" customHeight="1" x14ac:dyDescent="0.2">
      <c r="A751" s="55">
        <v>34281</v>
      </c>
      <c r="B751" s="87" t="s">
        <v>1479</v>
      </c>
      <c r="C751" s="52" t="s">
        <v>1480</v>
      </c>
      <c r="D751" s="244"/>
      <c r="E751" s="244"/>
      <c r="F751" s="54" t="str">
        <f t="shared" si="188"/>
        <v>-</v>
      </c>
    </row>
    <row r="752" spans="1:6" ht="12.75" customHeight="1" x14ac:dyDescent="0.2">
      <c r="A752" s="55">
        <v>34282</v>
      </c>
      <c r="B752" s="87" t="s">
        <v>1481</v>
      </c>
      <c r="C752" s="52" t="s">
        <v>1482</v>
      </c>
      <c r="D752" s="244"/>
      <c r="E752" s="244"/>
      <c r="F752" s="54" t="str">
        <f t="shared" si="188"/>
        <v>-</v>
      </c>
    </row>
    <row r="753" spans="1:6" ht="12.75" customHeight="1" x14ac:dyDescent="0.2">
      <c r="A753" s="55">
        <v>34283</v>
      </c>
      <c r="B753" s="87" t="s">
        <v>1483</v>
      </c>
      <c r="C753" s="52" t="s">
        <v>1484</v>
      </c>
      <c r="D753" s="244"/>
      <c r="E753" s="244"/>
      <c r="F753" s="54" t="str">
        <f t="shared" si="188"/>
        <v>-</v>
      </c>
    </row>
    <row r="754" spans="1:6" ht="12.75" customHeight="1" x14ac:dyDescent="0.2">
      <c r="A754" s="55">
        <v>34284</v>
      </c>
      <c r="B754" s="87" t="s">
        <v>1485</v>
      </c>
      <c r="C754" s="52" t="s">
        <v>1486</v>
      </c>
      <c r="D754" s="244"/>
      <c r="E754" s="244"/>
      <c r="F754" s="54" t="str">
        <f t="shared" si="188"/>
        <v>-</v>
      </c>
    </row>
    <row r="755" spans="1:6" ht="12.75" customHeight="1" x14ac:dyDescent="0.2">
      <c r="A755" s="55">
        <v>34285</v>
      </c>
      <c r="B755" s="87" t="s">
        <v>1487</v>
      </c>
      <c r="C755" s="52" t="s">
        <v>1488</v>
      </c>
      <c r="D755" s="244"/>
      <c r="E755" s="244"/>
      <c r="F755" s="54" t="str">
        <f t="shared" si="188"/>
        <v>-</v>
      </c>
    </row>
    <row r="756" spans="1:6" ht="24" x14ac:dyDescent="0.2">
      <c r="A756" s="55">
        <v>34286</v>
      </c>
      <c r="B756" s="234" t="s">
        <v>1489</v>
      </c>
      <c r="C756" s="52" t="s">
        <v>1490</v>
      </c>
      <c r="D756" s="244"/>
      <c r="E756" s="244"/>
      <c r="F756" s="54" t="str">
        <f t="shared" si="188"/>
        <v>-</v>
      </c>
    </row>
    <row r="757" spans="1:6" ht="24" x14ac:dyDescent="0.2">
      <c r="A757" s="55">
        <v>34287</v>
      </c>
      <c r="B757" s="87" t="s">
        <v>1491</v>
      </c>
      <c r="C757" s="52" t="s">
        <v>1492</v>
      </c>
      <c r="D757" s="244"/>
      <c r="E757" s="244"/>
      <c r="F757" s="54" t="str">
        <f t="shared" si="188"/>
        <v>-</v>
      </c>
    </row>
    <row r="758" spans="1:6" ht="12.75" customHeight="1" x14ac:dyDescent="0.2">
      <c r="A758" s="55">
        <v>34341</v>
      </c>
      <c r="B758" s="87" t="s">
        <v>1493</v>
      </c>
      <c r="C758" s="52" t="s">
        <v>1494</v>
      </c>
      <c r="D758" s="244"/>
      <c r="E758" s="244"/>
      <c r="F758" s="54" t="str">
        <f t="shared" si="188"/>
        <v>-</v>
      </c>
    </row>
    <row r="759" spans="1:6" ht="12.75" customHeight="1" x14ac:dyDescent="0.2">
      <c r="A759" s="55">
        <v>35231</v>
      </c>
      <c r="B759" s="87" t="s">
        <v>1495</v>
      </c>
      <c r="C759" s="52" t="s">
        <v>1496</v>
      </c>
      <c r="D759" s="244">
        <v>2698808</v>
      </c>
      <c r="E759" s="244">
        <v>785814.1</v>
      </c>
      <c r="F759" s="54">
        <f t="shared" si="188"/>
        <v>29.117080577795829</v>
      </c>
    </row>
    <row r="760" spans="1:6" ht="12.75" customHeight="1" x14ac:dyDescent="0.2">
      <c r="A760" s="55">
        <v>35232</v>
      </c>
      <c r="B760" s="87" t="s">
        <v>1497</v>
      </c>
      <c r="C760" s="52" t="s">
        <v>1498</v>
      </c>
      <c r="D760" s="244">
        <v>18221000</v>
      </c>
      <c r="E760" s="244">
        <v>11850437.42</v>
      </c>
      <c r="F760" s="54">
        <f t="shared" si="188"/>
        <v>65.037250535096874</v>
      </c>
    </row>
    <row r="761" spans="1:6" ht="12.75" customHeight="1" x14ac:dyDescent="0.2">
      <c r="A761" s="55">
        <v>36313</v>
      </c>
      <c r="B761" s="87" t="s">
        <v>1499</v>
      </c>
      <c r="C761" s="52" t="s">
        <v>1500</v>
      </c>
      <c r="D761" s="244">
        <v>3138468</v>
      </c>
      <c r="E761" s="244">
        <v>10060050.82</v>
      </c>
      <c r="F761" s="54">
        <f t="shared" si="188"/>
        <v>320.54017501532599</v>
      </c>
    </row>
    <row r="762" spans="1:6" ht="12.75" customHeight="1" x14ac:dyDescent="0.2">
      <c r="A762" s="55">
        <v>36314</v>
      </c>
      <c r="B762" s="87" t="s">
        <v>1501</v>
      </c>
      <c r="C762" s="52" t="s">
        <v>1502</v>
      </c>
      <c r="D762" s="244"/>
      <c r="E762" s="244"/>
      <c r="F762" s="54" t="str">
        <f t="shared" si="188"/>
        <v>-</v>
      </c>
    </row>
    <row r="763" spans="1:6" ht="12.75" customHeight="1" x14ac:dyDescent="0.2">
      <c r="A763" s="55">
        <v>36315</v>
      </c>
      <c r="B763" s="87" t="s">
        <v>1503</v>
      </c>
      <c r="C763" s="52" t="s">
        <v>1504</v>
      </c>
      <c r="D763" s="244">
        <v>803547</v>
      </c>
      <c r="E763" s="244">
        <v>359010</v>
      </c>
      <c r="F763" s="54">
        <f t="shared" si="188"/>
        <v>44.67815821600977</v>
      </c>
    </row>
    <row r="764" spans="1:6" ht="12.75" customHeight="1" x14ac:dyDescent="0.2">
      <c r="A764" s="55">
        <v>36316</v>
      </c>
      <c r="B764" s="87" t="s">
        <v>1505</v>
      </c>
      <c r="C764" s="52" t="s">
        <v>1506</v>
      </c>
      <c r="D764" s="244">
        <v>309</v>
      </c>
      <c r="E764" s="244"/>
      <c r="F764" s="54">
        <f t="shared" si="188"/>
        <v>0</v>
      </c>
    </row>
    <row r="765" spans="1:6" ht="12.75" customHeight="1" x14ac:dyDescent="0.2">
      <c r="A765" s="55">
        <v>36317</v>
      </c>
      <c r="B765" s="87" t="s">
        <v>1507</v>
      </c>
      <c r="C765" s="52" t="s">
        <v>1508</v>
      </c>
      <c r="D765" s="244"/>
      <c r="E765" s="244"/>
      <c r="F765" s="54" t="str">
        <f t="shared" si="188"/>
        <v>-</v>
      </c>
    </row>
    <row r="766" spans="1:6" ht="12.75" customHeight="1" x14ac:dyDescent="0.2">
      <c r="A766" s="55">
        <v>36318</v>
      </c>
      <c r="B766" s="87" t="s">
        <v>1509</v>
      </c>
      <c r="C766" s="52" t="s">
        <v>1510</v>
      </c>
      <c r="D766" s="244"/>
      <c r="E766" s="244"/>
      <c r="F766" s="54" t="str">
        <f t="shared" si="188"/>
        <v>-</v>
      </c>
    </row>
    <row r="767" spans="1:6" ht="24" x14ac:dyDescent="0.2">
      <c r="A767" s="55">
        <v>36319</v>
      </c>
      <c r="B767" s="234" t="s">
        <v>1511</v>
      </c>
      <c r="C767" s="52" t="s">
        <v>1512</v>
      </c>
      <c r="D767" s="244"/>
      <c r="E767" s="244"/>
      <c r="F767" s="54" t="str">
        <f t="shared" si="188"/>
        <v>-</v>
      </c>
    </row>
    <row r="768" spans="1:6" ht="12.75" customHeight="1" x14ac:dyDescent="0.2">
      <c r="A768" s="55">
        <v>36323</v>
      </c>
      <c r="B768" s="87" t="s">
        <v>1513</v>
      </c>
      <c r="C768" s="52" t="s">
        <v>1514</v>
      </c>
      <c r="D768" s="244"/>
      <c r="E768" s="244"/>
      <c r="F768" s="54" t="str">
        <f t="shared" si="188"/>
        <v>-</v>
      </c>
    </row>
    <row r="769" spans="1:6" ht="12.75" customHeight="1" x14ac:dyDescent="0.2">
      <c r="A769" s="55">
        <v>36324</v>
      </c>
      <c r="B769" s="87" t="s">
        <v>1515</v>
      </c>
      <c r="C769" s="52" t="s">
        <v>1516</v>
      </c>
      <c r="D769" s="244"/>
      <c r="E769" s="244"/>
      <c r="F769" s="54" t="str">
        <f t="shared" si="188"/>
        <v>-</v>
      </c>
    </row>
    <row r="770" spans="1:6" ht="12.75" customHeight="1" x14ac:dyDescent="0.2">
      <c r="A770" s="55">
        <v>36325</v>
      </c>
      <c r="B770" s="87" t="s">
        <v>1517</v>
      </c>
      <c r="C770" s="52" t="s">
        <v>1518</v>
      </c>
      <c r="D770" s="244"/>
      <c r="E770" s="244"/>
      <c r="F770" s="54" t="str">
        <f t="shared" si="188"/>
        <v>-</v>
      </c>
    </row>
    <row r="771" spans="1:6" ht="12.75" customHeight="1" x14ac:dyDescent="0.2">
      <c r="A771" s="55">
        <v>36326</v>
      </c>
      <c r="B771" s="87" t="s">
        <v>1519</v>
      </c>
      <c r="C771" s="52" t="s">
        <v>1520</v>
      </c>
      <c r="D771" s="244"/>
      <c r="E771" s="244"/>
      <c r="F771" s="54" t="str">
        <f t="shared" si="188"/>
        <v>-</v>
      </c>
    </row>
    <row r="772" spans="1:6" ht="12.75" customHeight="1" x14ac:dyDescent="0.2">
      <c r="A772" s="55">
        <v>36327</v>
      </c>
      <c r="B772" s="87" t="s">
        <v>1521</v>
      </c>
      <c r="C772" s="52" t="s">
        <v>1522</v>
      </c>
      <c r="D772" s="244"/>
      <c r="E772" s="244"/>
      <c r="F772" s="54" t="str">
        <f t="shared" si="188"/>
        <v>-</v>
      </c>
    </row>
    <row r="773" spans="1:6" ht="24" x14ac:dyDescent="0.2">
      <c r="A773" s="55">
        <v>36328</v>
      </c>
      <c r="B773" s="87" t="s">
        <v>1523</v>
      </c>
      <c r="C773" s="52" t="s">
        <v>1524</v>
      </c>
      <c r="D773" s="244">
        <v>1491300</v>
      </c>
      <c r="E773" s="244"/>
      <c r="F773" s="54">
        <f t="shared" si="188"/>
        <v>0</v>
      </c>
    </row>
    <row r="774" spans="1:6" ht="24" x14ac:dyDescent="0.2">
      <c r="A774" s="55">
        <v>36329</v>
      </c>
      <c r="B774" s="234" t="s">
        <v>1525</v>
      </c>
      <c r="C774" s="52" t="s">
        <v>1526</v>
      </c>
      <c r="D774" s="244"/>
      <c r="E774" s="244"/>
      <c r="F774" s="54" t="str">
        <f t="shared" si="188"/>
        <v>-</v>
      </c>
    </row>
    <row r="775" spans="1:6" ht="12.75" customHeight="1" x14ac:dyDescent="0.2">
      <c r="A775" s="55" t="s">
        <v>1527</v>
      </c>
      <c r="B775" s="234" t="s">
        <v>1528</v>
      </c>
      <c r="C775" s="56" t="s">
        <v>1527</v>
      </c>
      <c r="D775" s="244"/>
      <c r="E775" s="244"/>
      <c r="F775" s="54" t="str">
        <f t="shared" si="188"/>
        <v>-</v>
      </c>
    </row>
    <row r="776" spans="1:6" ht="12.75" customHeight="1" x14ac:dyDescent="0.2">
      <c r="A776" s="55" t="s">
        <v>1529</v>
      </c>
      <c r="B776" s="234" t="s">
        <v>1530</v>
      </c>
      <c r="C776" s="56" t="s">
        <v>1529</v>
      </c>
      <c r="D776" s="244"/>
      <c r="E776" s="244"/>
      <c r="F776" s="54" t="str">
        <f t="shared" si="188"/>
        <v>-</v>
      </c>
    </row>
    <row r="777" spans="1:6" ht="12.75" customHeight="1" x14ac:dyDescent="0.2">
      <c r="A777" s="55" t="s">
        <v>1531</v>
      </c>
      <c r="B777" s="234" t="s">
        <v>1532</v>
      </c>
      <c r="C777" s="56" t="s">
        <v>1531</v>
      </c>
      <c r="D777" s="244"/>
      <c r="E777" s="244"/>
      <c r="F777" s="54" t="str">
        <f t="shared" si="188"/>
        <v>-</v>
      </c>
    </row>
    <row r="778" spans="1:6" ht="12.75" customHeight="1" x14ac:dyDescent="0.2">
      <c r="A778" s="55" t="s">
        <v>1533</v>
      </c>
      <c r="B778" s="234" t="s">
        <v>1534</v>
      </c>
      <c r="C778" s="56" t="s">
        <v>1533</v>
      </c>
      <c r="D778" s="244"/>
      <c r="E778" s="244"/>
      <c r="F778" s="54" t="str">
        <f t="shared" si="188"/>
        <v>-</v>
      </c>
    </row>
    <row r="779" spans="1:6" ht="24" x14ac:dyDescent="0.2">
      <c r="A779" s="55" t="s">
        <v>1535</v>
      </c>
      <c r="B779" s="234" t="s">
        <v>1536</v>
      </c>
      <c r="C779" s="56" t="s">
        <v>1535</v>
      </c>
      <c r="D779" s="244"/>
      <c r="E779" s="244"/>
      <c r="F779" s="54" t="str">
        <f t="shared" si="188"/>
        <v>-</v>
      </c>
    </row>
    <row r="780" spans="1:6" ht="24" x14ac:dyDescent="0.2">
      <c r="A780" s="55" t="s">
        <v>1537</v>
      </c>
      <c r="B780" s="234" t="s">
        <v>1538</v>
      </c>
      <c r="C780" s="56" t="s">
        <v>1537</v>
      </c>
      <c r="D780" s="244"/>
      <c r="E780" s="244"/>
      <c r="F780" s="54" t="str">
        <f t="shared" si="188"/>
        <v>-</v>
      </c>
    </row>
    <row r="781" spans="1:6" ht="12.75" customHeight="1" x14ac:dyDescent="0.2">
      <c r="A781" s="55" t="s">
        <v>1539</v>
      </c>
      <c r="B781" s="234" t="s">
        <v>1540</v>
      </c>
      <c r="C781" s="56" t="s">
        <v>1539</v>
      </c>
      <c r="D781" s="244"/>
      <c r="E781" s="244"/>
      <c r="F781" s="54" t="str">
        <f t="shared" si="188"/>
        <v>-</v>
      </c>
    </row>
    <row r="782" spans="1:6" ht="24" x14ac:dyDescent="0.2">
      <c r="A782" s="55" t="s">
        <v>1541</v>
      </c>
      <c r="B782" s="234" t="s">
        <v>1542</v>
      </c>
      <c r="C782" s="56" t="s">
        <v>1541</v>
      </c>
      <c r="D782" s="244"/>
      <c r="E782" s="244"/>
      <c r="F782" s="54" t="str">
        <f t="shared" si="188"/>
        <v>-</v>
      </c>
    </row>
    <row r="783" spans="1:6" ht="12.75" customHeight="1" x14ac:dyDescent="0.2">
      <c r="A783" s="55" t="s">
        <v>1543</v>
      </c>
      <c r="B783" s="234" t="s">
        <v>1544</v>
      </c>
      <c r="C783" s="56" t="s">
        <v>1543</v>
      </c>
      <c r="D783" s="244"/>
      <c r="E783" s="244"/>
      <c r="F783" s="54" t="str">
        <f t="shared" si="188"/>
        <v>-</v>
      </c>
    </row>
    <row r="784" spans="1:6" ht="12.75" customHeight="1" x14ac:dyDescent="0.2">
      <c r="A784" s="55" t="s">
        <v>1545</v>
      </c>
      <c r="B784" s="234" t="s">
        <v>1546</v>
      </c>
      <c r="C784" s="56" t="s">
        <v>1545</v>
      </c>
      <c r="D784" s="244"/>
      <c r="E784" s="244"/>
      <c r="F784" s="54" t="str">
        <f t="shared" si="188"/>
        <v>-</v>
      </c>
    </row>
    <row r="785" spans="1:6" ht="24" x14ac:dyDescent="0.2">
      <c r="A785" s="55" t="s">
        <v>1547</v>
      </c>
      <c r="B785" s="234" t="s">
        <v>1548</v>
      </c>
      <c r="C785" s="56" t="s">
        <v>1547</v>
      </c>
      <c r="D785" s="244"/>
      <c r="E785" s="244"/>
      <c r="F785" s="54" t="str">
        <f t="shared" si="188"/>
        <v>-</v>
      </c>
    </row>
    <row r="786" spans="1:6" ht="24" x14ac:dyDescent="0.2">
      <c r="A786" s="55" t="s">
        <v>1549</v>
      </c>
      <c r="B786" s="234" t="s">
        <v>1550</v>
      </c>
      <c r="C786" s="56" t="s">
        <v>1549</v>
      </c>
      <c r="D786" s="244"/>
      <c r="E786" s="244"/>
      <c r="F786" s="54" t="str">
        <f t="shared" si="188"/>
        <v>-</v>
      </c>
    </row>
    <row r="787" spans="1:6" ht="24" x14ac:dyDescent="0.2">
      <c r="A787" s="55" t="s">
        <v>1551</v>
      </c>
      <c r="B787" s="234" t="s">
        <v>1552</v>
      </c>
      <c r="C787" s="56" t="s">
        <v>1551</v>
      </c>
      <c r="D787" s="244"/>
      <c r="E787" s="244"/>
      <c r="F787" s="54" t="str">
        <f t="shared" si="188"/>
        <v>-</v>
      </c>
    </row>
    <row r="788" spans="1:6" ht="24" x14ac:dyDescent="0.2">
      <c r="A788" s="55" t="s">
        <v>1553</v>
      </c>
      <c r="B788" s="234" t="s">
        <v>1554</v>
      </c>
      <c r="C788" s="56" t="s">
        <v>1553</v>
      </c>
      <c r="D788" s="244"/>
      <c r="E788" s="244"/>
      <c r="F788" s="54" t="str">
        <f t="shared" si="188"/>
        <v>-</v>
      </c>
    </row>
    <row r="789" spans="1:6" ht="24" x14ac:dyDescent="0.2">
      <c r="A789" s="55" t="s">
        <v>1555</v>
      </c>
      <c r="B789" s="234" t="s">
        <v>1556</v>
      </c>
      <c r="C789" s="56" t="s">
        <v>1555</v>
      </c>
      <c r="D789" s="244"/>
      <c r="E789" s="244"/>
      <c r="F789" s="54" t="str">
        <f t="shared" si="188"/>
        <v>-</v>
      </c>
    </row>
    <row r="790" spans="1:6" ht="24" x14ac:dyDescent="0.2">
      <c r="A790" s="55" t="s">
        <v>1557</v>
      </c>
      <c r="B790" s="87" t="s">
        <v>1558</v>
      </c>
      <c r="C790" s="52" t="s">
        <v>1557</v>
      </c>
      <c r="D790" s="244">
        <v>17767</v>
      </c>
      <c r="E790" s="244"/>
      <c r="F790" s="54">
        <f t="shared" si="188"/>
        <v>0</v>
      </c>
    </row>
    <row r="791" spans="1:6" ht="24" x14ac:dyDescent="0.2">
      <c r="A791" s="55" t="s">
        <v>1559</v>
      </c>
      <c r="B791" s="87" t="s">
        <v>1560</v>
      </c>
      <c r="C791" s="52" t="s">
        <v>1559</v>
      </c>
      <c r="D791" s="244"/>
      <c r="E791" s="244"/>
      <c r="F791" s="54" t="str">
        <f t="shared" si="188"/>
        <v>-</v>
      </c>
    </row>
    <row r="792" spans="1:6" ht="24" x14ac:dyDescent="0.2">
      <c r="A792" s="55" t="s">
        <v>1561</v>
      </c>
      <c r="B792" s="87" t="s">
        <v>1562</v>
      </c>
      <c r="C792" s="52" t="s">
        <v>1561</v>
      </c>
      <c r="D792" s="244">
        <v>428957</v>
      </c>
      <c r="E792" s="244">
        <v>33155.199999999997</v>
      </c>
      <c r="F792" s="54">
        <f t="shared" si="188"/>
        <v>7.7292595761346696</v>
      </c>
    </row>
    <row r="793" spans="1:6" ht="24" x14ac:dyDescent="0.2">
      <c r="A793" s="55" t="s">
        <v>1563</v>
      </c>
      <c r="B793" s="87" t="s">
        <v>1564</v>
      </c>
      <c r="C793" s="52" t="s">
        <v>1563</v>
      </c>
      <c r="D793" s="244"/>
      <c r="E793" s="244"/>
      <c r="F793" s="54" t="str">
        <f t="shared" si="188"/>
        <v>-</v>
      </c>
    </row>
    <row r="794" spans="1:6" ht="12.75" customHeight="1" x14ac:dyDescent="0.2">
      <c r="A794" s="55" t="s">
        <v>1565</v>
      </c>
      <c r="B794" s="87" t="s">
        <v>1566</v>
      </c>
      <c r="C794" s="52" t="s">
        <v>1565</v>
      </c>
      <c r="D794" s="244"/>
      <c r="E794" s="244"/>
      <c r="F794" s="54" t="str">
        <f t="shared" si="188"/>
        <v>-</v>
      </c>
    </row>
    <row r="795" spans="1:6" ht="12.75" customHeight="1" x14ac:dyDescent="0.2">
      <c r="A795" s="55" t="s">
        <v>1567</v>
      </c>
      <c r="B795" s="87" t="s">
        <v>1568</v>
      </c>
      <c r="C795" s="52" t="s">
        <v>1567</v>
      </c>
      <c r="D795" s="244"/>
      <c r="E795" s="244"/>
      <c r="F795" s="54" t="str">
        <f t="shared" si="188"/>
        <v>-</v>
      </c>
    </row>
    <row r="796" spans="1:6" ht="12.75" customHeight="1" x14ac:dyDescent="0.2">
      <c r="A796" s="55" t="s">
        <v>1569</v>
      </c>
      <c r="B796" s="87" t="s">
        <v>1570</v>
      </c>
      <c r="C796" s="52" t="s">
        <v>1569</v>
      </c>
      <c r="D796" s="244"/>
      <c r="E796" s="244"/>
      <c r="F796" s="54" t="str">
        <f t="shared" si="188"/>
        <v>-</v>
      </c>
    </row>
    <row r="797" spans="1:6" ht="24" x14ac:dyDescent="0.2">
      <c r="A797" s="55" t="s">
        <v>1571</v>
      </c>
      <c r="B797" s="87" t="s">
        <v>1572</v>
      </c>
      <c r="C797" s="52" t="s">
        <v>1571</v>
      </c>
      <c r="D797" s="244"/>
      <c r="E797" s="244"/>
      <c r="F797" s="54" t="str">
        <f t="shared" si="188"/>
        <v>-</v>
      </c>
    </row>
    <row r="798" spans="1:6" ht="24" x14ac:dyDescent="0.2">
      <c r="A798" s="55" t="s">
        <v>1573</v>
      </c>
      <c r="B798" s="87" t="s">
        <v>1574</v>
      </c>
      <c r="C798" s="52" t="s">
        <v>1573</v>
      </c>
      <c r="D798" s="244"/>
      <c r="E798" s="244">
        <v>53044.63</v>
      </c>
      <c r="F798" s="54" t="str">
        <f t="shared" si="188"/>
        <v>-</v>
      </c>
    </row>
    <row r="799" spans="1:6" ht="24" x14ac:dyDescent="0.2">
      <c r="A799" s="55" t="s">
        <v>1575</v>
      </c>
      <c r="B799" s="87" t="s">
        <v>1576</v>
      </c>
      <c r="C799" s="52" t="s">
        <v>1575</v>
      </c>
      <c r="D799" s="244"/>
      <c r="E799" s="244"/>
      <c r="F799" s="54" t="str">
        <f t="shared" si="188"/>
        <v>-</v>
      </c>
    </row>
    <row r="800" spans="1:6" ht="24" x14ac:dyDescent="0.2">
      <c r="A800" s="55" t="s">
        <v>1577</v>
      </c>
      <c r="B800" s="87" t="s">
        <v>1578</v>
      </c>
      <c r="C800" s="52" t="s">
        <v>1577</v>
      </c>
      <c r="D800" s="244"/>
      <c r="E800" s="244"/>
      <c r="F800" s="54" t="str">
        <f t="shared" si="188"/>
        <v>-</v>
      </c>
    </row>
    <row r="801" spans="1:6" ht="24" x14ac:dyDescent="0.2">
      <c r="A801" s="55" t="s">
        <v>1579</v>
      </c>
      <c r="B801" s="87" t="s">
        <v>1580</v>
      </c>
      <c r="C801" s="52" t="s">
        <v>1579</v>
      </c>
      <c r="D801" s="244"/>
      <c r="E801" s="244"/>
      <c r="F801" s="54" t="str">
        <f t="shared" si="188"/>
        <v>-</v>
      </c>
    </row>
    <row r="802" spans="1:6" ht="24" x14ac:dyDescent="0.2">
      <c r="A802" s="55" t="s">
        <v>1581</v>
      </c>
      <c r="B802" s="87" t="s">
        <v>1582</v>
      </c>
      <c r="C802" s="52" t="s">
        <v>1581</v>
      </c>
      <c r="D802" s="244"/>
      <c r="E802" s="244"/>
      <c r="F802" s="54" t="str">
        <f t="shared" si="188"/>
        <v>-</v>
      </c>
    </row>
    <row r="803" spans="1:6" ht="24" x14ac:dyDescent="0.2">
      <c r="A803" s="55" t="s">
        <v>1583</v>
      </c>
      <c r="B803" s="87" t="s">
        <v>1584</v>
      </c>
      <c r="C803" s="52" t="s">
        <v>1583</v>
      </c>
      <c r="D803" s="244"/>
      <c r="E803" s="244"/>
      <c r="F803" s="54" t="str">
        <f t="shared" si="188"/>
        <v>-</v>
      </c>
    </row>
    <row r="804" spans="1:6" ht="12.75" customHeight="1" x14ac:dyDescent="0.2">
      <c r="A804" s="55" t="s">
        <v>1585</v>
      </c>
      <c r="B804" s="87" t="s">
        <v>1586</v>
      </c>
      <c r="C804" s="52" t="s">
        <v>1585</v>
      </c>
      <c r="D804" s="244"/>
      <c r="E804" s="244"/>
      <c r="F804" s="54" t="str">
        <f t="shared" si="188"/>
        <v>-</v>
      </c>
    </row>
    <row r="805" spans="1:6" ht="12.75" customHeight="1" x14ac:dyDescent="0.2">
      <c r="A805" s="55" t="s">
        <v>1587</v>
      </c>
      <c r="B805" s="87" t="s">
        <v>1588</v>
      </c>
      <c r="C805" s="52" t="s">
        <v>1587</v>
      </c>
      <c r="D805" s="244"/>
      <c r="E805" s="244"/>
      <c r="F805" s="54" t="str">
        <f t="shared" si="188"/>
        <v>-</v>
      </c>
    </row>
    <row r="806" spans="1:6" ht="24" x14ac:dyDescent="0.2">
      <c r="A806" s="55" t="s">
        <v>1589</v>
      </c>
      <c r="B806" s="87" t="s">
        <v>1590</v>
      </c>
      <c r="C806" s="52" t="s">
        <v>1589</v>
      </c>
      <c r="D806" s="244"/>
      <c r="E806" s="244"/>
      <c r="F806" s="54" t="str">
        <f t="shared" si="188"/>
        <v>-</v>
      </c>
    </row>
    <row r="807" spans="1:6" ht="24" x14ac:dyDescent="0.2">
      <c r="A807" s="55" t="s">
        <v>1591</v>
      </c>
      <c r="B807" s="87" t="s">
        <v>1592</v>
      </c>
      <c r="C807" s="52" t="s">
        <v>1591</v>
      </c>
      <c r="D807" s="244"/>
      <c r="E807" s="244"/>
      <c r="F807" s="54" t="str">
        <f t="shared" si="188"/>
        <v>-</v>
      </c>
    </row>
    <row r="808" spans="1:6" ht="12.75" customHeight="1" x14ac:dyDescent="0.2">
      <c r="A808" s="55" t="s">
        <v>1593</v>
      </c>
      <c r="B808" s="87" t="s">
        <v>1594</v>
      </c>
      <c r="C808" s="52" t="s">
        <v>1593</v>
      </c>
      <c r="D808" s="244"/>
      <c r="E808" s="244"/>
      <c r="F808" s="54" t="str">
        <f t="shared" si="188"/>
        <v>-</v>
      </c>
    </row>
    <row r="809" spans="1:6" ht="12.75" customHeight="1" x14ac:dyDescent="0.2">
      <c r="A809" s="55" t="s">
        <v>1595</v>
      </c>
      <c r="B809" s="87" t="s">
        <v>1596</v>
      </c>
      <c r="C809" s="52" t="s">
        <v>1595</v>
      </c>
      <c r="D809" s="244"/>
      <c r="E809" s="244"/>
      <c r="F809" s="54" t="str">
        <f t="shared" si="188"/>
        <v>-</v>
      </c>
    </row>
    <row r="810" spans="1:6" ht="12.75" customHeight="1" x14ac:dyDescent="0.2">
      <c r="A810" s="55" t="s">
        <v>1597</v>
      </c>
      <c r="B810" s="87" t="s">
        <v>1598</v>
      </c>
      <c r="C810" s="52" t="s">
        <v>1597</v>
      </c>
      <c r="D810" s="244"/>
      <c r="E810" s="244"/>
      <c r="F810" s="54" t="str">
        <f t="shared" si="188"/>
        <v>-</v>
      </c>
    </row>
    <row r="811" spans="1:6" ht="12.75" customHeight="1" x14ac:dyDescent="0.2">
      <c r="A811" s="55" t="s">
        <v>1599</v>
      </c>
      <c r="B811" s="87" t="s">
        <v>1600</v>
      </c>
      <c r="C811" s="52" t="s">
        <v>1599</v>
      </c>
      <c r="D811" s="244"/>
      <c r="E811" s="244"/>
      <c r="F811" s="54" t="str">
        <f t="shared" si="188"/>
        <v>-</v>
      </c>
    </row>
    <row r="812" spans="1:6" ht="12.75" customHeight="1" x14ac:dyDescent="0.2">
      <c r="A812" s="55" t="s">
        <v>1601</v>
      </c>
      <c r="B812" s="87" t="s">
        <v>1602</v>
      </c>
      <c r="C812" s="52" t="s">
        <v>1601</v>
      </c>
      <c r="D812" s="244"/>
      <c r="E812" s="244"/>
      <c r="F812" s="54" t="str">
        <f t="shared" si="188"/>
        <v>-</v>
      </c>
    </row>
    <row r="813" spans="1:6" ht="12.75" customHeight="1" x14ac:dyDescent="0.2">
      <c r="A813" s="55" t="s">
        <v>1603</v>
      </c>
      <c r="B813" s="87" t="s">
        <v>1604</v>
      </c>
      <c r="C813" s="52" t="s">
        <v>1603</v>
      </c>
      <c r="D813" s="244"/>
      <c r="E813" s="244"/>
      <c r="F813" s="54" t="str">
        <f t="shared" si="188"/>
        <v>-</v>
      </c>
    </row>
    <row r="814" spans="1:6" ht="12.75" customHeight="1" x14ac:dyDescent="0.2">
      <c r="A814" s="55" t="s">
        <v>1605</v>
      </c>
      <c r="B814" s="87" t="s">
        <v>1606</v>
      </c>
      <c r="C814" s="52" t="s">
        <v>1605</v>
      </c>
      <c r="D814" s="244"/>
      <c r="E814" s="244"/>
      <c r="F814" s="54" t="str">
        <f t="shared" si="188"/>
        <v>-</v>
      </c>
    </row>
    <row r="815" spans="1:6" ht="12.75" customHeight="1" x14ac:dyDescent="0.2">
      <c r="A815" s="55" t="s">
        <v>1607</v>
      </c>
      <c r="B815" s="87" t="s">
        <v>1608</v>
      </c>
      <c r="C815" s="52" t="s">
        <v>1607</v>
      </c>
      <c r="D815" s="244"/>
      <c r="E815" s="244"/>
      <c r="F815" s="54" t="str">
        <f t="shared" si="188"/>
        <v>-</v>
      </c>
    </row>
    <row r="816" spans="1:6" ht="12.75" customHeight="1" x14ac:dyDescent="0.2">
      <c r="A816" s="55" t="s">
        <v>1609</v>
      </c>
      <c r="B816" s="87" t="s">
        <v>1610</v>
      </c>
      <c r="C816" s="52" t="s">
        <v>1609</v>
      </c>
      <c r="D816" s="244">
        <v>81996200</v>
      </c>
      <c r="E816" s="244">
        <v>79770750</v>
      </c>
      <c r="F816" s="54">
        <f t="shared" si="188"/>
        <v>97.28591081050098</v>
      </c>
    </row>
    <row r="817" spans="1:6" ht="12.75" customHeight="1" x14ac:dyDescent="0.2">
      <c r="A817" s="55" t="s">
        <v>1611</v>
      </c>
      <c r="B817" s="87" t="s">
        <v>1612</v>
      </c>
      <c r="C817" s="52" t="s">
        <v>1611</v>
      </c>
      <c r="D817" s="244"/>
      <c r="E817" s="244"/>
      <c r="F817" s="54" t="str">
        <f t="shared" si="188"/>
        <v>-</v>
      </c>
    </row>
    <row r="818" spans="1:6" ht="12.75" customHeight="1" x14ac:dyDescent="0.2">
      <c r="A818" s="55" t="s">
        <v>1613</v>
      </c>
      <c r="B818" s="87" t="s">
        <v>1614</v>
      </c>
      <c r="C818" s="52" t="s">
        <v>1613</v>
      </c>
      <c r="D818" s="244">
        <v>58041910</v>
      </c>
      <c r="E818" s="244">
        <v>61576350</v>
      </c>
      <c r="F818" s="54">
        <f t="shared" si="188"/>
        <v>106.08946190778352</v>
      </c>
    </row>
    <row r="819" spans="1:6" ht="12.75" customHeight="1" x14ac:dyDescent="0.2">
      <c r="A819" s="55">
        <v>37215</v>
      </c>
      <c r="B819" s="87" t="s">
        <v>1615</v>
      </c>
      <c r="C819" s="52" t="s">
        <v>1616</v>
      </c>
      <c r="D819" s="244">
        <v>34329646</v>
      </c>
      <c r="E819" s="244">
        <v>37237211.479999997</v>
      </c>
      <c r="F819" s="54">
        <f t="shared" si="188"/>
        <v>108.46954693328325</v>
      </c>
    </row>
    <row r="820" spans="1:6" ht="24" x14ac:dyDescent="0.2">
      <c r="A820" s="55">
        <v>37216</v>
      </c>
      <c r="B820" s="234" t="s">
        <v>1617</v>
      </c>
      <c r="C820" s="52" t="s">
        <v>1618</v>
      </c>
      <c r="D820" s="244"/>
      <c r="E820" s="244"/>
      <c r="F820" s="54" t="str">
        <f t="shared" si="188"/>
        <v>-</v>
      </c>
    </row>
    <row r="821" spans="1:6" ht="12.75" customHeight="1" x14ac:dyDescent="0.2">
      <c r="A821" s="55">
        <v>37217</v>
      </c>
      <c r="B821" s="87" t="s">
        <v>1619</v>
      </c>
      <c r="C821" s="52" t="s">
        <v>1620</v>
      </c>
      <c r="D821" s="244"/>
      <c r="E821" s="244"/>
      <c r="F821" s="54" t="str">
        <f t="shared" si="188"/>
        <v>-</v>
      </c>
    </row>
    <row r="822" spans="1:6" ht="12.75" customHeight="1" x14ac:dyDescent="0.2">
      <c r="A822" s="55">
        <v>37218</v>
      </c>
      <c r="B822" s="87" t="s">
        <v>1621</v>
      </c>
      <c r="C822" s="52" t="s">
        <v>1622</v>
      </c>
      <c r="D822" s="244"/>
      <c r="E822" s="244"/>
      <c r="F822" s="54" t="str">
        <f t="shared" si="188"/>
        <v>-</v>
      </c>
    </row>
    <row r="823" spans="1:6" ht="12.75" customHeight="1" x14ac:dyDescent="0.2">
      <c r="A823" s="55">
        <v>37219</v>
      </c>
      <c r="B823" s="87" t="s">
        <v>1623</v>
      </c>
      <c r="C823" s="52" t="s">
        <v>1624</v>
      </c>
      <c r="D823" s="244">
        <v>511627361</v>
      </c>
      <c r="E823" s="244">
        <v>524595204.23000002</v>
      </c>
      <c r="F823" s="54">
        <f t="shared" si="188"/>
        <v>102.53462660883767</v>
      </c>
    </row>
    <row r="824" spans="1:6" ht="12.75" customHeight="1" x14ac:dyDescent="0.2">
      <c r="A824" s="55">
        <v>37221</v>
      </c>
      <c r="B824" s="87" t="s">
        <v>1625</v>
      </c>
      <c r="C824" s="52" t="s">
        <v>1626</v>
      </c>
      <c r="D824" s="244">
        <v>92226023</v>
      </c>
      <c r="E824" s="244">
        <v>83913675.469999999</v>
      </c>
      <c r="F824" s="54">
        <f t="shared" si="188"/>
        <v>90.986982567816028</v>
      </c>
    </row>
    <row r="825" spans="1:6" ht="12.75" customHeight="1" x14ac:dyDescent="0.2">
      <c r="A825" s="55" t="s">
        <v>1627</v>
      </c>
      <c r="B825" s="87" t="s">
        <v>1604</v>
      </c>
      <c r="C825" s="52" t="s">
        <v>1627</v>
      </c>
      <c r="D825" s="244">
        <v>4336278</v>
      </c>
      <c r="E825" s="244">
        <v>4119474.96</v>
      </c>
      <c r="F825" s="54">
        <f t="shared" si="188"/>
        <v>95.000250445197466</v>
      </c>
    </row>
    <row r="826" spans="1:6" ht="12.75" customHeight="1" x14ac:dyDescent="0.2">
      <c r="A826" s="55" t="s">
        <v>1628</v>
      </c>
      <c r="B826" s="87" t="s">
        <v>1629</v>
      </c>
      <c r="C826" s="52" t="s">
        <v>1628</v>
      </c>
      <c r="D826" s="244">
        <v>9234995</v>
      </c>
      <c r="E826" s="244">
        <v>8219969.9800000004</v>
      </c>
      <c r="F826" s="54">
        <f t="shared" si="188"/>
        <v>89.008927238184754</v>
      </c>
    </row>
    <row r="827" spans="1:6" ht="12.75" customHeight="1" x14ac:dyDescent="0.2">
      <c r="A827" s="55" t="s">
        <v>1630</v>
      </c>
      <c r="B827" s="87" t="s">
        <v>1631</v>
      </c>
      <c r="C827" s="52" t="s">
        <v>1630</v>
      </c>
      <c r="D827" s="244"/>
      <c r="E827" s="244"/>
      <c r="F827" s="54" t="str">
        <f t="shared" si="188"/>
        <v>-</v>
      </c>
    </row>
    <row r="828" spans="1:6" ht="12.75" customHeight="1" x14ac:dyDescent="0.2">
      <c r="A828" s="55" t="s">
        <v>1632</v>
      </c>
      <c r="B828" s="87" t="s">
        <v>1633</v>
      </c>
      <c r="C828" s="52" t="s">
        <v>1632</v>
      </c>
      <c r="D828" s="244">
        <v>92547228</v>
      </c>
      <c r="E828" s="244">
        <v>67396808.629999995</v>
      </c>
      <c r="F828" s="54">
        <f t="shared" si="188"/>
        <v>72.824232650166451</v>
      </c>
    </row>
    <row r="829" spans="1:6" ht="12.75" customHeight="1" x14ac:dyDescent="0.2">
      <c r="A829" s="55">
        <v>38117</v>
      </c>
      <c r="B829" s="87" t="s">
        <v>1634</v>
      </c>
      <c r="C829" s="52" t="s">
        <v>1635</v>
      </c>
      <c r="D829" s="244">
        <v>60000</v>
      </c>
      <c r="E829" s="244"/>
      <c r="F829" s="54">
        <f t="shared" si="188"/>
        <v>0</v>
      </c>
    </row>
    <row r="830" spans="1:6" ht="12.75" customHeight="1" x14ac:dyDescent="0.2">
      <c r="A830" s="55">
        <v>38612</v>
      </c>
      <c r="B830" s="87" t="s">
        <v>1636</v>
      </c>
      <c r="C830" s="52" t="s">
        <v>1637</v>
      </c>
      <c r="D830" s="244">
        <v>351579530</v>
      </c>
      <c r="E830" s="244">
        <v>267427010.13999999</v>
      </c>
      <c r="F830" s="54">
        <f t="shared" si="188"/>
        <v>76.06444269949391</v>
      </c>
    </row>
    <row r="831" spans="1:6" ht="12.75" customHeight="1" x14ac:dyDescent="0.2">
      <c r="A831" s="55">
        <v>38613</v>
      </c>
      <c r="B831" s="87" t="s">
        <v>1638</v>
      </c>
      <c r="C831" s="52" t="s">
        <v>1639</v>
      </c>
      <c r="D831" s="244"/>
      <c r="E831" s="244"/>
      <c r="F831" s="54" t="str">
        <f t="shared" si="188"/>
        <v>-</v>
      </c>
    </row>
    <row r="832" spans="1:6" ht="12.75" customHeight="1" x14ac:dyDescent="0.2">
      <c r="A832" s="55">
        <v>38614</v>
      </c>
      <c r="B832" s="87" t="s">
        <v>1640</v>
      </c>
      <c r="C832" s="52" t="s">
        <v>1641</v>
      </c>
      <c r="D832" s="244"/>
      <c r="E832" s="244"/>
      <c r="F832" s="54" t="str">
        <f t="shared" si="188"/>
        <v>-</v>
      </c>
    </row>
    <row r="833" spans="1:6" ht="12.75" customHeight="1" x14ac:dyDescent="0.2">
      <c r="A833" s="55">
        <v>38615</v>
      </c>
      <c r="B833" s="87" t="s">
        <v>1642</v>
      </c>
      <c r="C833" s="52" t="s">
        <v>1643</v>
      </c>
      <c r="D833" s="244"/>
      <c r="E833" s="244"/>
      <c r="F833" s="54" t="str">
        <f t="shared" si="188"/>
        <v>-</v>
      </c>
    </row>
    <row r="834" spans="1:6" ht="12.75" customHeight="1" x14ac:dyDescent="0.2">
      <c r="A834" s="55">
        <v>38622</v>
      </c>
      <c r="B834" s="87" t="s">
        <v>1644</v>
      </c>
      <c r="C834" s="52" t="s">
        <v>1645</v>
      </c>
      <c r="D834" s="244"/>
      <c r="E834" s="244"/>
      <c r="F834" s="54" t="str">
        <f t="shared" si="188"/>
        <v>-</v>
      </c>
    </row>
    <row r="835" spans="1:6" ht="12.75" customHeight="1" x14ac:dyDescent="0.2">
      <c r="A835" s="55">
        <v>38623</v>
      </c>
      <c r="B835" s="87" t="s">
        <v>1646</v>
      </c>
      <c r="C835" s="52" t="s">
        <v>1647</v>
      </c>
      <c r="D835" s="244"/>
      <c r="E835" s="244"/>
      <c r="F835" s="54" t="str">
        <f t="shared" si="188"/>
        <v>-</v>
      </c>
    </row>
    <row r="836" spans="1:6" ht="12.75" customHeight="1" x14ac:dyDescent="0.2">
      <c r="A836" s="55">
        <v>38624</v>
      </c>
      <c r="B836" s="87" t="s">
        <v>1648</v>
      </c>
      <c r="C836" s="52" t="s">
        <v>1649</v>
      </c>
      <c r="D836" s="244"/>
      <c r="E836" s="244"/>
      <c r="F836" s="54" t="str">
        <f t="shared" si="188"/>
        <v>-</v>
      </c>
    </row>
    <row r="837" spans="1:6" ht="12.75" customHeight="1" x14ac:dyDescent="0.2">
      <c r="A837" s="55">
        <v>38625</v>
      </c>
      <c r="B837" s="87" t="s">
        <v>1650</v>
      </c>
      <c r="C837" s="52" t="s">
        <v>1651</v>
      </c>
      <c r="D837" s="244"/>
      <c r="E837" s="244"/>
      <c r="F837" s="54" t="str">
        <f t="shared" si="188"/>
        <v>-</v>
      </c>
    </row>
    <row r="838" spans="1:6" ht="12.75" customHeight="1" x14ac:dyDescent="0.2">
      <c r="A838" s="55" t="s">
        <v>1652</v>
      </c>
      <c r="B838" s="87" t="s">
        <v>1653</v>
      </c>
      <c r="C838" s="52" t="s">
        <v>1652</v>
      </c>
      <c r="D838" s="244"/>
      <c r="E838" s="244"/>
      <c r="F838" s="54" t="str">
        <f t="shared" si="188"/>
        <v>-</v>
      </c>
    </row>
    <row r="839" spans="1:6" ht="12.75" customHeight="1" x14ac:dyDescent="0.2">
      <c r="A839" s="55">
        <v>38631</v>
      </c>
      <c r="B839" s="87" t="s">
        <v>1654</v>
      </c>
      <c r="C839" s="52" t="s">
        <v>1655</v>
      </c>
      <c r="D839" s="244"/>
      <c r="E839" s="244"/>
      <c r="F839" s="54" t="str">
        <f t="shared" si="188"/>
        <v>-</v>
      </c>
    </row>
    <row r="840" spans="1:6" ht="12.75" customHeight="1" x14ac:dyDescent="0.2">
      <c r="A840" s="55">
        <v>38632</v>
      </c>
      <c r="B840" s="87" t="s">
        <v>1656</v>
      </c>
      <c r="C840" s="52" t="s">
        <v>1657</v>
      </c>
      <c r="D840" s="244"/>
      <c r="E840" s="244"/>
      <c r="F840" s="54" t="str">
        <f t="shared" si="188"/>
        <v>-</v>
      </c>
    </row>
    <row r="841" spans="1:6" ht="12.75" customHeight="1" x14ac:dyDescent="0.2">
      <c r="A841" s="55">
        <v>38641</v>
      </c>
      <c r="B841" s="87" t="s">
        <v>1658</v>
      </c>
      <c r="C841" s="52" t="s">
        <v>1659</v>
      </c>
      <c r="D841" s="244"/>
      <c r="E841" s="244">
        <v>28486895.039999999</v>
      </c>
      <c r="F841" s="54" t="str">
        <f t="shared" si="188"/>
        <v>-</v>
      </c>
    </row>
    <row r="842" spans="1:6" ht="12.75" customHeight="1" x14ac:dyDescent="0.2">
      <c r="A842" s="55" t="s">
        <v>1660</v>
      </c>
      <c r="B842" s="87" t="s">
        <v>1661</v>
      </c>
      <c r="C842" s="52" t="s">
        <v>1660</v>
      </c>
      <c r="D842" s="244"/>
      <c r="E842" s="244"/>
      <c r="F842" s="54" t="str">
        <f t="shared" si="188"/>
        <v>-</v>
      </c>
    </row>
    <row r="843" spans="1:6" ht="24" x14ac:dyDescent="0.2">
      <c r="A843" s="55" t="s">
        <v>1662</v>
      </c>
      <c r="B843" s="87" t="s">
        <v>1663</v>
      </c>
      <c r="C843" s="56" t="s">
        <v>1662</v>
      </c>
      <c r="D843" s="244"/>
      <c r="E843" s="244"/>
      <c r="F843" s="54" t="str">
        <f t="shared" si="188"/>
        <v>-</v>
      </c>
    </row>
    <row r="844" spans="1:6" ht="24" x14ac:dyDescent="0.2">
      <c r="A844" s="55" t="s">
        <v>1664</v>
      </c>
      <c r="B844" s="87" t="s">
        <v>1665</v>
      </c>
      <c r="C844" s="56" t="s">
        <v>1664</v>
      </c>
      <c r="D844" s="244"/>
      <c r="E844" s="244"/>
      <c r="F844" s="54" t="str">
        <f t="shared" si="188"/>
        <v>-</v>
      </c>
    </row>
    <row r="845" spans="1:6" ht="12.75" customHeight="1" x14ac:dyDescent="0.2">
      <c r="A845" s="55" t="s">
        <v>1666</v>
      </c>
      <c r="B845" s="87" t="s">
        <v>1667</v>
      </c>
      <c r="C845" s="56" t="s">
        <v>1666</v>
      </c>
      <c r="D845" s="244"/>
      <c r="E845" s="244"/>
      <c r="F845" s="54" t="str">
        <f t="shared" si="188"/>
        <v>-</v>
      </c>
    </row>
    <row r="846" spans="1:6" ht="24" x14ac:dyDescent="0.2">
      <c r="A846" s="55">
        <v>81212</v>
      </c>
      <c r="B846" s="87" t="s">
        <v>1668</v>
      </c>
      <c r="C846" s="52" t="s">
        <v>1669</v>
      </c>
      <c r="D846" s="244">
        <v>364982</v>
      </c>
      <c r="E846" s="244">
        <v>202005.15</v>
      </c>
      <c r="F846" s="54">
        <f t="shared" si="188"/>
        <v>55.346606134001128</v>
      </c>
    </row>
    <row r="847" spans="1:6" ht="12.75" customHeight="1" x14ac:dyDescent="0.2">
      <c r="A847" s="55">
        <v>81322</v>
      </c>
      <c r="B847" s="87" t="s">
        <v>1670</v>
      </c>
      <c r="C847" s="52" t="s">
        <v>1671</v>
      </c>
      <c r="D847" s="244"/>
      <c r="E847" s="244"/>
      <c r="F847" s="54" t="str">
        <f t="shared" si="188"/>
        <v>-</v>
      </c>
    </row>
    <row r="848" spans="1:6" ht="24" x14ac:dyDescent="0.2">
      <c r="A848" s="55">
        <v>81332</v>
      </c>
      <c r="B848" s="87" t="s">
        <v>1672</v>
      </c>
      <c r="C848" s="52" t="s">
        <v>1673</v>
      </c>
      <c r="D848" s="244"/>
      <c r="E848" s="244"/>
      <c r="F848" s="54" t="str">
        <f t="shared" si="188"/>
        <v>-</v>
      </c>
    </row>
    <row r="849" spans="1:6" ht="24" x14ac:dyDescent="0.2">
      <c r="A849" s="55">
        <v>81342</v>
      </c>
      <c r="B849" s="87" t="s">
        <v>1674</v>
      </c>
      <c r="C849" s="52" t="s">
        <v>1675</v>
      </c>
      <c r="D849" s="244"/>
      <c r="E849" s="244"/>
      <c r="F849" s="54" t="str">
        <f t="shared" si="188"/>
        <v>-</v>
      </c>
    </row>
    <row r="850" spans="1:6" ht="12.75" customHeight="1" x14ac:dyDescent="0.2">
      <c r="A850" s="55">
        <v>81411</v>
      </c>
      <c r="B850" s="87" t="s">
        <v>1676</v>
      </c>
      <c r="C850" s="52" t="s">
        <v>1677</v>
      </c>
      <c r="D850" s="244"/>
      <c r="E850" s="244">
        <v>400000</v>
      </c>
      <c r="F850" s="54" t="str">
        <f t="shared" si="188"/>
        <v>-</v>
      </c>
    </row>
    <row r="851" spans="1:6" ht="12.75" customHeight="1" x14ac:dyDescent="0.2">
      <c r="A851" s="55">
        <v>81412</v>
      </c>
      <c r="B851" s="87" t="s">
        <v>1678</v>
      </c>
      <c r="C851" s="52" t="s">
        <v>1679</v>
      </c>
      <c r="D851" s="244"/>
      <c r="E851" s="244"/>
      <c r="F851" s="54" t="str">
        <f t="shared" si="188"/>
        <v>-</v>
      </c>
    </row>
    <row r="852" spans="1:6" ht="24" x14ac:dyDescent="0.2">
      <c r="A852" s="55">
        <v>81532</v>
      </c>
      <c r="B852" s="234" t="s">
        <v>1680</v>
      </c>
      <c r="C852" s="52" t="s">
        <v>1681</v>
      </c>
      <c r="D852" s="244"/>
      <c r="E852" s="244"/>
      <c r="F852" s="54" t="str">
        <f t="shared" si="188"/>
        <v>-</v>
      </c>
    </row>
    <row r="853" spans="1:6" ht="24" x14ac:dyDescent="0.2">
      <c r="A853" s="55">
        <v>81542</v>
      </c>
      <c r="B853" s="234" t="s">
        <v>1682</v>
      </c>
      <c r="C853" s="52" t="s">
        <v>1683</v>
      </c>
      <c r="D853" s="244"/>
      <c r="E853" s="244"/>
      <c r="F853" s="54" t="str">
        <f t="shared" si="188"/>
        <v>-</v>
      </c>
    </row>
    <row r="854" spans="1:6" ht="24" x14ac:dyDescent="0.2">
      <c r="A854" s="55">
        <v>81552</v>
      </c>
      <c r="B854" s="87" t="s">
        <v>1684</v>
      </c>
      <c r="C854" s="52" t="s">
        <v>1685</v>
      </c>
      <c r="D854" s="244"/>
      <c r="E854" s="244"/>
      <c r="F854" s="54" t="str">
        <f t="shared" si="188"/>
        <v>-</v>
      </c>
    </row>
    <row r="855" spans="1:6" ht="24" x14ac:dyDescent="0.2">
      <c r="A855" s="55">
        <v>81631</v>
      </c>
      <c r="B855" s="234" t="s">
        <v>1686</v>
      </c>
      <c r="C855" s="52" t="s">
        <v>1687</v>
      </c>
      <c r="D855" s="244"/>
      <c r="E855" s="244"/>
      <c r="F855" s="54" t="str">
        <f t="shared" si="188"/>
        <v>-</v>
      </c>
    </row>
    <row r="856" spans="1:6" ht="24" x14ac:dyDescent="0.2">
      <c r="A856" s="55">
        <v>81632</v>
      </c>
      <c r="B856" s="87" t="s">
        <v>1688</v>
      </c>
      <c r="C856" s="52" t="s">
        <v>1689</v>
      </c>
      <c r="D856" s="244"/>
      <c r="E856" s="244"/>
      <c r="F856" s="54" t="str">
        <f t="shared" si="188"/>
        <v>-</v>
      </c>
    </row>
    <row r="857" spans="1:6" ht="12.75" customHeight="1" x14ac:dyDescent="0.2">
      <c r="A857" s="55">
        <v>81641</v>
      </c>
      <c r="B857" s="87" t="s">
        <v>1690</v>
      </c>
      <c r="C857" s="52" t="s">
        <v>1691</v>
      </c>
      <c r="D857" s="244"/>
      <c r="E857" s="244"/>
      <c r="F857" s="54" t="str">
        <f t="shared" si="188"/>
        <v>-</v>
      </c>
    </row>
    <row r="858" spans="1:6" ht="12.75" customHeight="1" x14ac:dyDescent="0.2">
      <c r="A858" s="55">
        <v>81642</v>
      </c>
      <c r="B858" s="87" t="s">
        <v>1692</v>
      </c>
      <c r="C858" s="52" t="s">
        <v>1693</v>
      </c>
      <c r="D858" s="244"/>
      <c r="E858" s="244"/>
      <c r="F858" s="54" t="str">
        <f t="shared" si="188"/>
        <v>-</v>
      </c>
    </row>
    <row r="859" spans="1:6" ht="12.75" customHeight="1" x14ac:dyDescent="0.2">
      <c r="A859" s="55">
        <v>81711</v>
      </c>
      <c r="B859" s="87" t="s">
        <v>1694</v>
      </c>
      <c r="C859" s="52" t="s">
        <v>1695</v>
      </c>
      <c r="D859" s="244"/>
      <c r="E859" s="244"/>
      <c r="F859" s="54" t="str">
        <f t="shared" si="188"/>
        <v>-</v>
      </c>
    </row>
    <row r="860" spans="1:6" ht="12.75" customHeight="1" x14ac:dyDescent="0.2">
      <c r="A860" s="55">
        <v>81712</v>
      </c>
      <c r="B860" s="87" t="s">
        <v>1696</v>
      </c>
      <c r="C860" s="52" t="s">
        <v>1697</v>
      </c>
      <c r="D860" s="244"/>
      <c r="E860" s="244"/>
      <c r="F860" s="54" t="str">
        <f t="shared" si="188"/>
        <v>-</v>
      </c>
    </row>
    <row r="861" spans="1:6" ht="12.75" customHeight="1" x14ac:dyDescent="0.2">
      <c r="A861" s="55">
        <v>81721</v>
      </c>
      <c r="B861" s="87" t="s">
        <v>1698</v>
      </c>
      <c r="C861" s="52" t="s">
        <v>1699</v>
      </c>
      <c r="D861" s="244"/>
      <c r="E861" s="244"/>
      <c r="F861" s="54" t="str">
        <f t="shared" si="188"/>
        <v>-</v>
      </c>
    </row>
    <row r="862" spans="1:6" ht="12.75" customHeight="1" x14ac:dyDescent="0.2">
      <c r="A862" s="55">
        <v>81722</v>
      </c>
      <c r="B862" s="87" t="s">
        <v>1700</v>
      </c>
      <c r="C862" s="52" t="s">
        <v>1701</v>
      </c>
      <c r="D862" s="244"/>
      <c r="E862" s="244"/>
      <c r="F862" s="54" t="str">
        <f t="shared" si="188"/>
        <v>-</v>
      </c>
    </row>
    <row r="863" spans="1:6" ht="12.75" customHeight="1" x14ac:dyDescent="0.2">
      <c r="A863" s="55">
        <v>81731</v>
      </c>
      <c r="B863" s="87" t="s">
        <v>1702</v>
      </c>
      <c r="C863" s="52" t="s">
        <v>1703</v>
      </c>
      <c r="D863" s="244"/>
      <c r="E863" s="244"/>
      <c r="F863" s="54" t="str">
        <f t="shared" si="188"/>
        <v>-</v>
      </c>
    </row>
    <row r="864" spans="1:6" ht="12.75" customHeight="1" x14ac:dyDescent="0.2">
      <c r="A864" s="55">
        <v>81732</v>
      </c>
      <c r="B864" s="87" t="s">
        <v>1704</v>
      </c>
      <c r="C864" s="52" t="s">
        <v>1705</v>
      </c>
      <c r="D864" s="244"/>
      <c r="E864" s="244"/>
      <c r="F864" s="54" t="str">
        <f t="shared" si="188"/>
        <v>-</v>
      </c>
    </row>
    <row r="865" spans="1:6" ht="12.75" customHeight="1" x14ac:dyDescent="0.2">
      <c r="A865" s="55">
        <v>81741</v>
      </c>
      <c r="B865" s="87" t="s">
        <v>1706</v>
      </c>
      <c r="C865" s="52" t="s">
        <v>1707</v>
      </c>
      <c r="D865" s="244"/>
      <c r="E865" s="244"/>
      <c r="F865" s="54" t="str">
        <f t="shared" si="188"/>
        <v>-</v>
      </c>
    </row>
    <row r="866" spans="1:6" ht="12.75" customHeight="1" x14ac:dyDescent="0.2">
      <c r="A866" s="55">
        <v>81742</v>
      </c>
      <c r="B866" s="87" t="s">
        <v>1708</v>
      </c>
      <c r="C866" s="52" t="s">
        <v>1709</v>
      </c>
      <c r="D866" s="244"/>
      <c r="E866" s="244"/>
      <c r="F866" s="54" t="str">
        <f t="shared" si="188"/>
        <v>-</v>
      </c>
    </row>
    <row r="867" spans="1:6" ht="12.75" customHeight="1" x14ac:dyDescent="0.2">
      <c r="A867" s="55">
        <v>81751</v>
      </c>
      <c r="B867" s="87" t="s">
        <v>1710</v>
      </c>
      <c r="C867" s="52" t="s">
        <v>1711</v>
      </c>
      <c r="D867" s="244"/>
      <c r="E867" s="244"/>
      <c r="F867" s="54" t="str">
        <f t="shared" si="188"/>
        <v>-</v>
      </c>
    </row>
    <row r="868" spans="1:6" ht="12.75" customHeight="1" x14ac:dyDescent="0.2">
      <c r="A868" s="55">
        <v>81752</v>
      </c>
      <c r="B868" s="87" t="s">
        <v>1712</v>
      </c>
      <c r="C868" s="52" t="s">
        <v>1713</v>
      </c>
      <c r="D868" s="244"/>
      <c r="E868" s="244"/>
      <c r="F868" s="54" t="str">
        <f t="shared" si="188"/>
        <v>-</v>
      </c>
    </row>
    <row r="869" spans="1:6" ht="24" x14ac:dyDescent="0.2">
      <c r="A869" s="55">
        <v>81761</v>
      </c>
      <c r="B869" s="234" t="s">
        <v>1714</v>
      </c>
      <c r="C869" s="52" t="s">
        <v>1715</v>
      </c>
      <c r="D869" s="244"/>
      <c r="E869" s="244"/>
      <c r="F869" s="54" t="str">
        <f t="shared" si="188"/>
        <v>-</v>
      </c>
    </row>
    <row r="870" spans="1:6" ht="24" x14ac:dyDescent="0.2">
      <c r="A870" s="55">
        <v>81762</v>
      </c>
      <c r="B870" s="234" t="s">
        <v>1716</v>
      </c>
      <c r="C870" s="52" t="s">
        <v>1717</v>
      </c>
      <c r="D870" s="244"/>
      <c r="E870" s="244"/>
      <c r="F870" s="54" t="str">
        <f t="shared" si="188"/>
        <v>-</v>
      </c>
    </row>
    <row r="871" spans="1:6" ht="24" x14ac:dyDescent="0.2">
      <c r="A871" s="55">
        <v>81771</v>
      </c>
      <c r="B871" s="87" t="s">
        <v>1718</v>
      </c>
      <c r="C871" s="52" t="s">
        <v>1719</v>
      </c>
      <c r="D871" s="244"/>
      <c r="E871" s="244"/>
      <c r="F871" s="54" t="str">
        <f t="shared" si="188"/>
        <v>-</v>
      </c>
    </row>
    <row r="872" spans="1:6" ht="24" x14ac:dyDescent="0.2">
      <c r="A872" s="55">
        <v>81772</v>
      </c>
      <c r="B872" s="87" t="s">
        <v>1720</v>
      </c>
      <c r="C872" s="52" t="s">
        <v>1721</v>
      </c>
      <c r="D872" s="244"/>
      <c r="E872" s="244"/>
      <c r="F872" s="54" t="str">
        <f t="shared" si="188"/>
        <v>-</v>
      </c>
    </row>
    <row r="873" spans="1:6" ht="12.75" customHeight="1" x14ac:dyDescent="0.2">
      <c r="A873" s="55">
        <v>82412</v>
      </c>
      <c r="B873" s="87" t="s">
        <v>1722</v>
      </c>
      <c r="C873" s="52" t="s">
        <v>1723</v>
      </c>
      <c r="D873" s="244"/>
      <c r="E873" s="244"/>
      <c r="F873" s="54" t="str">
        <f t="shared" si="188"/>
        <v>-</v>
      </c>
    </row>
    <row r="874" spans="1:6" ht="12.75" customHeight="1" x14ac:dyDescent="0.2">
      <c r="A874" s="55">
        <v>84132</v>
      </c>
      <c r="B874" s="87" t="s">
        <v>1724</v>
      </c>
      <c r="C874" s="52" t="s">
        <v>1725</v>
      </c>
      <c r="D874" s="244"/>
      <c r="E874" s="244"/>
      <c r="F874" s="54" t="str">
        <f t="shared" si="188"/>
        <v>-</v>
      </c>
    </row>
    <row r="875" spans="1:6" ht="12.75" customHeight="1" x14ac:dyDescent="0.2">
      <c r="A875" s="55">
        <v>84142</v>
      </c>
      <c r="B875" s="87" t="s">
        <v>1726</v>
      </c>
      <c r="C875" s="52" t="s">
        <v>1727</v>
      </c>
      <c r="D875" s="244"/>
      <c r="E875" s="244"/>
      <c r="F875" s="54" t="str">
        <f t="shared" si="188"/>
        <v>-</v>
      </c>
    </row>
    <row r="876" spans="1:6" ht="12.75" customHeight="1" x14ac:dyDescent="0.2">
      <c r="A876" s="55">
        <v>84152</v>
      </c>
      <c r="B876" s="87" t="s">
        <v>1728</v>
      </c>
      <c r="C876" s="52" t="s">
        <v>1729</v>
      </c>
      <c r="D876" s="244"/>
      <c r="E876" s="244"/>
      <c r="F876" s="54" t="str">
        <f t="shared" si="188"/>
        <v>-</v>
      </c>
    </row>
    <row r="877" spans="1:6" ht="12.75" customHeight="1" x14ac:dyDescent="0.2">
      <c r="A877" s="55">
        <v>84162</v>
      </c>
      <c r="B877" s="87" t="s">
        <v>1730</v>
      </c>
      <c r="C877" s="52" t="s">
        <v>1731</v>
      </c>
      <c r="D877" s="244"/>
      <c r="E877" s="244"/>
      <c r="F877" s="54" t="str">
        <f t="shared" si="188"/>
        <v>-</v>
      </c>
    </row>
    <row r="878" spans="1:6" ht="12.75" customHeight="1" x14ac:dyDescent="0.2">
      <c r="A878" s="55">
        <v>84221</v>
      </c>
      <c r="B878" s="87" t="s">
        <v>1732</v>
      </c>
      <c r="C878" s="52" t="s">
        <v>1733</v>
      </c>
      <c r="D878" s="244"/>
      <c r="E878" s="244"/>
      <c r="F878" s="54" t="str">
        <f t="shared" si="188"/>
        <v>-</v>
      </c>
    </row>
    <row r="879" spans="1:6" ht="12.75" customHeight="1" x14ac:dyDescent="0.2">
      <c r="A879" s="55">
        <v>84222</v>
      </c>
      <c r="B879" s="87" t="s">
        <v>1734</v>
      </c>
      <c r="C879" s="52" t="s">
        <v>1735</v>
      </c>
      <c r="D879" s="244">
        <v>34239771</v>
      </c>
      <c r="E879" s="244">
        <v>8861456.1799999997</v>
      </c>
      <c r="F879" s="54">
        <f t="shared" si="188"/>
        <v>25.880594178039335</v>
      </c>
    </row>
    <row r="880" spans="1:6" ht="12.75" customHeight="1" x14ac:dyDescent="0.2">
      <c r="A880" s="55" t="s">
        <v>1736</v>
      </c>
      <c r="B880" s="87" t="s">
        <v>1737</v>
      </c>
      <c r="C880" s="52" t="s">
        <v>1736</v>
      </c>
      <c r="D880" s="244"/>
      <c r="E880" s="244"/>
      <c r="F880" s="54" t="str">
        <f t="shared" si="188"/>
        <v>-</v>
      </c>
    </row>
    <row r="881" spans="1:6" ht="12.75" customHeight="1" x14ac:dyDescent="0.2">
      <c r="A881" s="55">
        <v>84232</v>
      </c>
      <c r="B881" s="87" t="s">
        <v>1738</v>
      </c>
      <c r="C881" s="52" t="s">
        <v>1739</v>
      </c>
      <c r="D881" s="244"/>
      <c r="E881" s="244"/>
      <c r="F881" s="54" t="str">
        <f t="shared" si="188"/>
        <v>-</v>
      </c>
    </row>
    <row r="882" spans="1:6" ht="24" x14ac:dyDescent="0.2">
      <c r="A882" s="55">
        <v>84242</v>
      </c>
      <c r="B882" s="87" t="s">
        <v>1740</v>
      </c>
      <c r="C882" s="52" t="s">
        <v>1741</v>
      </c>
      <c r="D882" s="244"/>
      <c r="E882" s="244"/>
      <c r="F882" s="54" t="str">
        <f t="shared" si="188"/>
        <v>-</v>
      </c>
    </row>
    <row r="883" spans="1:6" ht="24" x14ac:dyDescent="0.2">
      <c r="A883" s="55" t="s">
        <v>1742</v>
      </c>
      <c r="B883" s="87" t="s">
        <v>1743</v>
      </c>
      <c r="C883" s="52" t="s">
        <v>1742</v>
      </c>
      <c r="D883" s="244"/>
      <c r="E883" s="244"/>
      <c r="F883" s="54" t="str">
        <f t="shared" si="188"/>
        <v>-</v>
      </c>
    </row>
    <row r="884" spans="1:6" ht="12.75" customHeight="1" x14ac:dyDescent="0.2">
      <c r="A884" s="55">
        <v>84312</v>
      </c>
      <c r="B884" s="87" t="s">
        <v>1744</v>
      </c>
      <c r="C884" s="52" t="s">
        <v>1745</v>
      </c>
      <c r="D884" s="244"/>
      <c r="E884" s="244"/>
      <c r="F884" s="54" t="str">
        <f t="shared" si="188"/>
        <v>-</v>
      </c>
    </row>
    <row r="885" spans="1:6" ht="24" x14ac:dyDescent="0.2">
      <c r="A885" s="55">
        <v>84431</v>
      </c>
      <c r="B885" s="87" t="s">
        <v>1746</v>
      </c>
      <c r="C885" s="52" t="s">
        <v>1747</v>
      </c>
      <c r="D885" s="244">
        <v>400000000</v>
      </c>
      <c r="E885" s="244"/>
      <c r="F885" s="54">
        <f t="shared" si="188"/>
        <v>0</v>
      </c>
    </row>
    <row r="886" spans="1:6" ht="24" x14ac:dyDescent="0.2">
      <c r="A886" s="55">
        <v>84432</v>
      </c>
      <c r="B886" s="87" t="s">
        <v>1748</v>
      </c>
      <c r="C886" s="52" t="s">
        <v>1749</v>
      </c>
      <c r="D886" s="244">
        <v>326500000</v>
      </c>
      <c r="E886" s="244">
        <v>300000000</v>
      </c>
      <c r="F886" s="54">
        <f t="shared" si="188"/>
        <v>91.883614088820835</v>
      </c>
    </row>
    <row r="887" spans="1:6" ht="24" x14ac:dyDescent="0.2">
      <c r="A887" s="55" t="s">
        <v>1750</v>
      </c>
      <c r="B887" s="87" t="s">
        <v>1751</v>
      </c>
      <c r="C887" s="52" t="s">
        <v>1750</v>
      </c>
      <c r="D887" s="244"/>
      <c r="E887" s="244"/>
      <c r="F887" s="54" t="str">
        <f t="shared" si="188"/>
        <v>-</v>
      </c>
    </row>
    <row r="888" spans="1:6" ht="24" x14ac:dyDescent="0.2">
      <c r="A888" s="55">
        <v>84442</v>
      </c>
      <c r="B888" s="87" t="s">
        <v>1752</v>
      </c>
      <c r="C888" s="52" t="s">
        <v>1753</v>
      </c>
      <c r="D888" s="244"/>
      <c r="E888" s="244"/>
      <c r="F888" s="54" t="str">
        <f t="shared" si="188"/>
        <v>-</v>
      </c>
    </row>
    <row r="889" spans="1:6" ht="24" x14ac:dyDescent="0.2">
      <c r="A889" s="55">
        <v>84452</v>
      </c>
      <c r="B889" s="234" t="s">
        <v>1754</v>
      </c>
      <c r="C889" s="52" t="s">
        <v>1755</v>
      </c>
      <c r="D889" s="244"/>
      <c r="E889" s="244"/>
      <c r="F889" s="54" t="str">
        <f t="shared" si="188"/>
        <v>-</v>
      </c>
    </row>
    <row r="890" spans="1:6" ht="24" x14ac:dyDescent="0.2">
      <c r="A890" s="55" t="s">
        <v>1756</v>
      </c>
      <c r="B890" s="234" t="s">
        <v>1757</v>
      </c>
      <c r="C890" s="52" t="s">
        <v>1756</v>
      </c>
      <c r="D890" s="244"/>
      <c r="E890" s="244"/>
      <c r="F890" s="54" t="str">
        <f t="shared" si="188"/>
        <v>-</v>
      </c>
    </row>
    <row r="891" spans="1:6" ht="12.75" customHeight="1" x14ac:dyDescent="0.2">
      <c r="A891" s="55">
        <v>84461</v>
      </c>
      <c r="B891" s="87" t="s">
        <v>1758</v>
      </c>
      <c r="C891" s="52" t="s">
        <v>1759</v>
      </c>
      <c r="D891" s="244"/>
      <c r="E891" s="244"/>
      <c r="F891" s="54" t="str">
        <f t="shared" si="188"/>
        <v>-</v>
      </c>
    </row>
    <row r="892" spans="1:6" ht="12.75" customHeight="1" x14ac:dyDescent="0.2">
      <c r="A892" s="55">
        <v>84462</v>
      </c>
      <c r="B892" s="87" t="s">
        <v>1760</v>
      </c>
      <c r="C892" s="52" t="s">
        <v>1761</v>
      </c>
      <c r="D892" s="244"/>
      <c r="E892" s="244"/>
      <c r="F892" s="54" t="str">
        <f t="shared" si="188"/>
        <v>-</v>
      </c>
    </row>
    <row r="893" spans="1:6" ht="12.75" customHeight="1" x14ac:dyDescent="0.2">
      <c r="A893" s="55" t="s">
        <v>1762</v>
      </c>
      <c r="B893" s="87" t="s">
        <v>1763</v>
      </c>
      <c r="C893" s="52" t="s">
        <v>1762</v>
      </c>
      <c r="D893" s="244"/>
      <c r="E893" s="244"/>
      <c r="F893" s="54" t="str">
        <f t="shared" si="188"/>
        <v>-</v>
      </c>
    </row>
    <row r="894" spans="1:6" ht="12.75" customHeight="1" x14ac:dyDescent="0.2">
      <c r="A894" s="55">
        <v>84472</v>
      </c>
      <c r="B894" s="87" t="s">
        <v>1764</v>
      </c>
      <c r="C894" s="52" t="s">
        <v>1765</v>
      </c>
      <c r="D894" s="244"/>
      <c r="E894" s="244"/>
      <c r="F894" s="54" t="str">
        <f t="shared" si="188"/>
        <v>-</v>
      </c>
    </row>
    <row r="895" spans="1:6" ht="12.75" customHeight="1" x14ac:dyDescent="0.2">
      <c r="A895" s="55">
        <v>84482</v>
      </c>
      <c r="B895" s="87" t="s">
        <v>1766</v>
      </c>
      <c r="C895" s="52" t="s">
        <v>1767</v>
      </c>
      <c r="D895" s="244"/>
      <c r="E895" s="244"/>
      <c r="F895" s="54" t="str">
        <f t="shared" si="188"/>
        <v>-</v>
      </c>
    </row>
    <row r="896" spans="1:6" ht="12.75" customHeight="1" x14ac:dyDescent="0.2">
      <c r="A896" s="55" t="s">
        <v>1768</v>
      </c>
      <c r="B896" s="87" t="s">
        <v>1769</v>
      </c>
      <c r="C896" s="52" t="s">
        <v>1768</v>
      </c>
      <c r="D896" s="244"/>
      <c r="E896" s="244"/>
      <c r="F896" s="54" t="str">
        <f t="shared" si="188"/>
        <v>-</v>
      </c>
    </row>
    <row r="897" spans="1:6" ht="24" x14ac:dyDescent="0.2">
      <c r="A897" s="55">
        <v>84532</v>
      </c>
      <c r="B897" s="87" t="s">
        <v>1770</v>
      </c>
      <c r="C897" s="52" t="s">
        <v>1771</v>
      </c>
      <c r="D897" s="244"/>
      <c r="E897" s="244"/>
      <c r="F897" s="54" t="str">
        <f t="shared" si="188"/>
        <v>-</v>
      </c>
    </row>
    <row r="898" spans="1:6" ht="12.75" customHeight="1" x14ac:dyDescent="0.2">
      <c r="A898" s="55">
        <v>84542</v>
      </c>
      <c r="B898" s="87" t="s">
        <v>1772</v>
      </c>
      <c r="C898" s="52" t="s">
        <v>1773</v>
      </c>
      <c r="D898" s="244"/>
      <c r="E898" s="244"/>
      <c r="F898" s="54" t="str">
        <f t="shared" si="188"/>
        <v>-</v>
      </c>
    </row>
    <row r="899" spans="1:6" ht="12.75" customHeight="1" x14ac:dyDescent="0.2">
      <c r="A899" s="55">
        <v>84552</v>
      </c>
      <c r="B899" s="87" t="s">
        <v>1774</v>
      </c>
      <c r="C899" s="52" t="s">
        <v>1775</v>
      </c>
      <c r="D899" s="244"/>
      <c r="E899" s="244"/>
      <c r="F899" s="54" t="str">
        <f t="shared" si="188"/>
        <v>-</v>
      </c>
    </row>
    <row r="900" spans="1:6" ht="12.75" customHeight="1" x14ac:dyDescent="0.2">
      <c r="A900" s="55">
        <v>84711</v>
      </c>
      <c r="B900" s="87" t="s">
        <v>1776</v>
      </c>
      <c r="C900" s="52" t="s">
        <v>1777</v>
      </c>
      <c r="D900" s="244"/>
      <c r="E900" s="244"/>
      <c r="F900" s="54" t="str">
        <f t="shared" si="188"/>
        <v>-</v>
      </c>
    </row>
    <row r="901" spans="1:6" ht="12.75" customHeight="1" x14ac:dyDescent="0.2">
      <c r="A901" s="55">
        <v>84712</v>
      </c>
      <c r="B901" s="87" t="s">
        <v>1778</v>
      </c>
      <c r="C901" s="52" t="s">
        <v>1779</v>
      </c>
      <c r="D901" s="244">
        <v>157000000</v>
      </c>
      <c r="E901" s="244"/>
      <c r="F901" s="54">
        <f t="shared" si="188"/>
        <v>0</v>
      </c>
    </row>
    <row r="902" spans="1:6" ht="12.75" customHeight="1" x14ac:dyDescent="0.2">
      <c r="A902" s="55">
        <v>84721</v>
      </c>
      <c r="B902" s="87" t="s">
        <v>1780</v>
      </c>
      <c r="C902" s="52" t="s">
        <v>1781</v>
      </c>
      <c r="D902" s="244"/>
      <c r="E902" s="244"/>
      <c r="F902" s="54" t="str">
        <f t="shared" si="188"/>
        <v>-</v>
      </c>
    </row>
    <row r="903" spans="1:6" ht="12.75" customHeight="1" x14ac:dyDescent="0.2">
      <c r="A903" s="55">
        <v>84722</v>
      </c>
      <c r="B903" s="87" t="s">
        <v>1782</v>
      </c>
      <c r="C903" s="52" t="s">
        <v>1783</v>
      </c>
      <c r="D903" s="244"/>
      <c r="E903" s="244"/>
      <c r="F903" s="54" t="str">
        <f t="shared" si="188"/>
        <v>-</v>
      </c>
    </row>
    <row r="904" spans="1:6" ht="12.75" customHeight="1" x14ac:dyDescent="0.2">
      <c r="A904" s="55">
        <v>84731</v>
      </c>
      <c r="B904" s="87" t="s">
        <v>1784</v>
      </c>
      <c r="C904" s="52" t="s">
        <v>1785</v>
      </c>
      <c r="D904" s="244"/>
      <c r="E904" s="244"/>
      <c r="F904" s="54" t="str">
        <f t="shared" si="188"/>
        <v>-</v>
      </c>
    </row>
    <row r="905" spans="1:6" ht="12.75" customHeight="1" x14ac:dyDescent="0.2">
      <c r="A905" s="55">
        <v>84732</v>
      </c>
      <c r="B905" s="87" t="s">
        <v>1786</v>
      </c>
      <c r="C905" s="52" t="s">
        <v>1787</v>
      </c>
      <c r="D905" s="244"/>
      <c r="E905" s="244"/>
      <c r="F905" s="54" t="str">
        <f t="shared" si="188"/>
        <v>-</v>
      </c>
    </row>
    <row r="906" spans="1:6" ht="12.75" customHeight="1" x14ac:dyDescent="0.2">
      <c r="A906" s="55">
        <v>84741</v>
      </c>
      <c r="B906" s="87" t="s">
        <v>1788</v>
      </c>
      <c r="C906" s="52" t="s">
        <v>1789</v>
      </c>
      <c r="D906" s="244"/>
      <c r="E906" s="244"/>
      <c r="F906" s="54" t="str">
        <f t="shared" si="188"/>
        <v>-</v>
      </c>
    </row>
    <row r="907" spans="1:6" ht="12.75" customHeight="1" x14ac:dyDescent="0.2">
      <c r="A907" s="55">
        <v>84742</v>
      </c>
      <c r="B907" s="87" t="s">
        <v>1790</v>
      </c>
      <c r="C907" s="52" t="s">
        <v>1791</v>
      </c>
      <c r="D907" s="244"/>
      <c r="E907" s="244"/>
      <c r="F907" s="54" t="str">
        <f t="shared" si="188"/>
        <v>-</v>
      </c>
    </row>
    <row r="908" spans="1:6" ht="12.75" customHeight="1" x14ac:dyDescent="0.2">
      <c r="A908" s="55">
        <v>84751</v>
      </c>
      <c r="B908" s="87" t="s">
        <v>1792</v>
      </c>
      <c r="C908" s="52" t="s">
        <v>1793</v>
      </c>
      <c r="D908" s="244"/>
      <c r="E908" s="244"/>
      <c r="F908" s="54" t="str">
        <f t="shared" si="188"/>
        <v>-</v>
      </c>
    </row>
    <row r="909" spans="1:6" ht="12.75" customHeight="1" x14ac:dyDescent="0.2">
      <c r="A909" s="55">
        <v>84752</v>
      </c>
      <c r="B909" s="87" t="s">
        <v>1794</v>
      </c>
      <c r="C909" s="52" t="s">
        <v>1795</v>
      </c>
      <c r="D909" s="244"/>
      <c r="E909" s="244"/>
      <c r="F909" s="54" t="str">
        <f t="shared" si="188"/>
        <v>-</v>
      </c>
    </row>
    <row r="910" spans="1:6" ht="24" x14ac:dyDescent="0.2">
      <c r="A910" s="55">
        <v>84761</v>
      </c>
      <c r="B910" s="234" t="s">
        <v>1796</v>
      </c>
      <c r="C910" s="52" t="s">
        <v>1797</v>
      </c>
      <c r="D910" s="244"/>
      <c r="E910" s="244"/>
      <c r="F910" s="54" t="str">
        <f t="shared" si="188"/>
        <v>-</v>
      </c>
    </row>
    <row r="911" spans="1:6" ht="24" x14ac:dyDescent="0.2">
      <c r="A911" s="55">
        <v>84762</v>
      </c>
      <c r="B911" s="234" t="s">
        <v>1798</v>
      </c>
      <c r="C911" s="52" t="s">
        <v>1799</v>
      </c>
      <c r="D911" s="244"/>
      <c r="E911" s="244"/>
      <c r="F911" s="54" t="str">
        <f t="shared" si="188"/>
        <v>-</v>
      </c>
    </row>
    <row r="912" spans="1:6" ht="24" x14ac:dyDescent="0.2">
      <c r="A912" s="55" t="s">
        <v>1800</v>
      </c>
      <c r="B912" s="87" t="s">
        <v>1801</v>
      </c>
      <c r="C912" s="52" t="s">
        <v>1800</v>
      </c>
      <c r="D912" s="244"/>
      <c r="E912" s="244"/>
      <c r="F912" s="54" t="str">
        <f t="shared" si="188"/>
        <v>-</v>
      </c>
    </row>
    <row r="913" spans="1:6" ht="24" x14ac:dyDescent="0.2">
      <c r="A913" s="55" t="s">
        <v>1802</v>
      </c>
      <c r="B913" s="87" t="s">
        <v>1803</v>
      </c>
      <c r="C913" s="52" t="s">
        <v>1802</v>
      </c>
      <c r="D913" s="244"/>
      <c r="E913" s="244"/>
      <c r="F913" s="54" t="str">
        <f t="shared" si="188"/>
        <v>-</v>
      </c>
    </row>
    <row r="914" spans="1:6" ht="12.75" customHeight="1" x14ac:dyDescent="0.2">
      <c r="A914" s="55">
        <v>85412</v>
      </c>
      <c r="B914" s="87" t="s">
        <v>1804</v>
      </c>
      <c r="C914" s="52" t="s">
        <v>1805</v>
      </c>
      <c r="D914" s="244"/>
      <c r="E914" s="244"/>
      <c r="F914" s="54" t="str">
        <f t="shared" si="188"/>
        <v>-</v>
      </c>
    </row>
    <row r="915" spans="1:6" ht="24" x14ac:dyDescent="0.2">
      <c r="A915" s="55">
        <v>51212</v>
      </c>
      <c r="B915" s="234" t="s">
        <v>1806</v>
      </c>
      <c r="C915" s="52" t="s">
        <v>1807</v>
      </c>
      <c r="D915" s="244"/>
      <c r="E915" s="244"/>
      <c r="F915" s="54" t="str">
        <f t="shared" si="188"/>
        <v>-</v>
      </c>
    </row>
    <row r="916" spans="1:6" ht="12.75" customHeight="1" x14ac:dyDescent="0.2">
      <c r="A916" s="55">
        <v>51322</v>
      </c>
      <c r="B916" s="87" t="s">
        <v>1808</v>
      </c>
      <c r="C916" s="52" t="s">
        <v>1809</v>
      </c>
      <c r="D916" s="244"/>
      <c r="E916" s="244"/>
      <c r="F916" s="54" t="str">
        <f t="shared" si="188"/>
        <v>-</v>
      </c>
    </row>
    <row r="917" spans="1:6" ht="12.75" customHeight="1" x14ac:dyDescent="0.2">
      <c r="A917" s="55">
        <v>51332</v>
      </c>
      <c r="B917" s="87" t="s">
        <v>1810</v>
      </c>
      <c r="C917" s="52" t="s">
        <v>1811</v>
      </c>
      <c r="D917" s="244"/>
      <c r="E917" s="244"/>
      <c r="F917" s="54" t="str">
        <f t="shared" si="188"/>
        <v>-</v>
      </c>
    </row>
    <row r="918" spans="1:6" ht="24" x14ac:dyDescent="0.2">
      <c r="A918" s="55">
        <v>51342</v>
      </c>
      <c r="B918" s="87" t="s">
        <v>1812</v>
      </c>
      <c r="C918" s="52" t="s">
        <v>1813</v>
      </c>
      <c r="D918" s="244"/>
      <c r="E918" s="244"/>
      <c r="F918" s="54" t="str">
        <f t="shared" si="188"/>
        <v>-</v>
      </c>
    </row>
    <row r="919" spans="1:6" ht="12.75" customHeight="1" x14ac:dyDescent="0.2">
      <c r="A919" s="55">
        <v>51411</v>
      </c>
      <c r="B919" s="87" t="s">
        <v>1814</v>
      </c>
      <c r="C919" s="52" t="s">
        <v>1815</v>
      </c>
      <c r="D919" s="244"/>
      <c r="E919" s="244">
        <v>493921.23</v>
      </c>
      <c r="F919" s="54" t="str">
        <f t="shared" si="188"/>
        <v>-</v>
      </c>
    </row>
    <row r="920" spans="1:6" ht="12.75" customHeight="1" x14ac:dyDescent="0.2">
      <c r="A920" s="55">
        <v>51412</v>
      </c>
      <c r="B920" s="87" t="s">
        <v>1816</v>
      </c>
      <c r="C920" s="52" t="s">
        <v>1817</v>
      </c>
      <c r="D920" s="244"/>
      <c r="E920" s="244"/>
      <c r="F920" s="54" t="str">
        <f t="shared" si="188"/>
        <v>-</v>
      </c>
    </row>
    <row r="921" spans="1:6" ht="24" x14ac:dyDescent="0.2">
      <c r="A921" s="55">
        <v>51532</v>
      </c>
      <c r="B921" s="87" t="s">
        <v>1818</v>
      </c>
      <c r="C921" s="52" t="s">
        <v>1819</v>
      </c>
      <c r="D921" s="244"/>
      <c r="E921" s="244"/>
      <c r="F921" s="54" t="str">
        <f t="shared" si="188"/>
        <v>-</v>
      </c>
    </row>
    <row r="922" spans="1:6" ht="24" x14ac:dyDescent="0.2">
      <c r="A922" s="55">
        <v>51542</v>
      </c>
      <c r="B922" s="87" t="s">
        <v>1820</v>
      </c>
      <c r="C922" s="52" t="s">
        <v>1821</v>
      </c>
      <c r="D922" s="244"/>
      <c r="E922" s="244"/>
      <c r="F922" s="54" t="str">
        <f t="shared" si="188"/>
        <v>-</v>
      </c>
    </row>
    <row r="923" spans="1:6" ht="24" x14ac:dyDescent="0.2">
      <c r="A923" s="55">
        <v>51552</v>
      </c>
      <c r="B923" s="234" t="s">
        <v>1822</v>
      </c>
      <c r="C923" s="52" t="s">
        <v>1823</v>
      </c>
      <c r="D923" s="244"/>
      <c r="E923" s="244"/>
      <c r="F923" s="54" t="str">
        <f t="shared" si="188"/>
        <v>-</v>
      </c>
    </row>
    <row r="924" spans="1:6" ht="24" x14ac:dyDescent="0.2">
      <c r="A924" s="55">
        <v>51631</v>
      </c>
      <c r="B924" s="87" t="s">
        <v>1824</v>
      </c>
      <c r="C924" s="52" t="s">
        <v>1825</v>
      </c>
      <c r="D924" s="244"/>
      <c r="E924" s="244"/>
      <c r="F924" s="54" t="str">
        <f t="shared" si="188"/>
        <v>-</v>
      </c>
    </row>
    <row r="925" spans="1:6" ht="24" x14ac:dyDescent="0.2">
      <c r="A925" s="55">
        <v>51632</v>
      </c>
      <c r="B925" s="87" t="s">
        <v>1826</v>
      </c>
      <c r="C925" s="52" t="s">
        <v>1827</v>
      </c>
      <c r="D925" s="244"/>
      <c r="E925" s="244"/>
      <c r="F925" s="54" t="str">
        <f t="shared" si="188"/>
        <v>-</v>
      </c>
    </row>
    <row r="926" spans="1:6" ht="12.75" customHeight="1" x14ac:dyDescent="0.2">
      <c r="A926" s="55">
        <v>51641</v>
      </c>
      <c r="B926" s="87" t="s">
        <v>1828</v>
      </c>
      <c r="C926" s="52" t="s">
        <v>1829</v>
      </c>
      <c r="D926" s="244"/>
      <c r="E926" s="244"/>
      <c r="F926" s="54" t="str">
        <f t="shared" si="188"/>
        <v>-</v>
      </c>
    </row>
    <row r="927" spans="1:6" ht="12.75" customHeight="1" x14ac:dyDescent="0.2">
      <c r="A927" s="55">
        <v>51642</v>
      </c>
      <c r="B927" s="87" t="s">
        <v>1830</v>
      </c>
      <c r="C927" s="52" t="s">
        <v>1831</v>
      </c>
      <c r="D927" s="244"/>
      <c r="E927" s="244"/>
      <c r="F927" s="54" t="str">
        <f t="shared" si="188"/>
        <v>-</v>
      </c>
    </row>
    <row r="928" spans="1:6" ht="12.75" customHeight="1" x14ac:dyDescent="0.2">
      <c r="A928" s="55">
        <v>51711</v>
      </c>
      <c r="B928" s="87" t="s">
        <v>1832</v>
      </c>
      <c r="C928" s="52" t="s">
        <v>1833</v>
      </c>
      <c r="D928" s="244"/>
      <c r="E928" s="244"/>
      <c r="F928" s="54" t="str">
        <f t="shared" si="188"/>
        <v>-</v>
      </c>
    </row>
    <row r="929" spans="1:6" ht="12.75" customHeight="1" x14ac:dyDescent="0.2">
      <c r="A929" s="55">
        <v>51712</v>
      </c>
      <c r="B929" s="87" t="s">
        <v>1834</v>
      </c>
      <c r="C929" s="52" t="s">
        <v>1835</v>
      </c>
      <c r="D929" s="244"/>
      <c r="E929" s="244"/>
      <c r="F929" s="54" t="str">
        <f t="shared" si="188"/>
        <v>-</v>
      </c>
    </row>
    <row r="930" spans="1:6" ht="12.75" customHeight="1" x14ac:dyDescent="0.2">
      <c r="A930" s="55">
        <v>51721</v>
      </c>
      <c r="B930" s="87" t="s">
        <v>1836</v>
      </c>
      <c r="C930" s="52" t="s">
        <v>1837</v>
      </c>
      <c r="D930" s="244"/>
      <c r="E930" s="244"/>
      <c r="F930" s="54" t="str">
        <f t="shared" si="188"/>
        <v>-</v>
      </c>
    </row>
    <row r="931" spans="1:6" ht="12.75" customHeight="1" x14ac:dyDescent="0.2">
      <c r="A931" s="55">
        <v>51722</v>
      </c>
      <c r="B931" s="87" t="s">
        <v>1838</v>
      </c>
      <c r="C931" s="52" t="s">
        <v>1839</v>
      </c>
      <c r="D931" s="244"/>
      <c r="E931" s="244"/>
      <c r="F931" s="54" t="str">
        <f t="shared" si="188"/>
        <v>-</v>
      </c>
    </row>
    <row r="932" spans="1:6" ht="12.75" customHeight="1" x14ac:dyDescent="0.2">
      <c r="A932" s="55">
        <v>51731</v>
      </c>
      <c r="B932" s="87" t="s">
        <v>1840</v>
      </c>
      <c r="C932" s="52" t="s">
        <v>1841</v>
      </c>
      <c r="D932" s="244"/>
      <c r="E932" s="244"/>
      <c r="F932" s="54" t="str">
        <f t="shared" si="188"/>
        <v>-</v>
      </c>
    </row>
    <row r="933" spans="1:6" ht="12.75" customHeight="1" x14ac:dyDescent="0.2">
      <c r="A933" s="55">
        <v>51732</v>
      </c>
      <c r="B933" s="87" t="s">
        <v>1842</v>
      </c>
      <c r="C933" s="52" t="s">
        <v>1843</v>
      </c>
      <c r="D933" s="244"/>
      <c r="E933" s="244"/>
      <c r="F933" s="54" t="str">
        <f t="shared" si="188"/>
        <v>-</v>
      </c>
    </row>
    <row r="934" spans="1:6" ht="12.75" customHeight="1" x14ac:dyDescent="0.2">
      <c r="A934" s="55">
        <v>51741</v>
      </c>
      <c r="B934" s="87" t="s">
        <v>1844</v>
      </c>
      <c r="C934" s="52" t="s">
        <v>1845</v>
      </c>
      <c r="D934" s="244"/>
      <c r="E934" s="244"/>
      <c r="F934" s="54" t="str">
        <f t="shared" si="188"/>
        <v>-</v>
      </c>
    </row>
    <row r="935" spans="1:6" ht="12.75" customHeight="1" x14ac:dyDescent="0.2">
      <c r="A935" s="55">
        <v>51742</v>
      </c>
      <c r="B935" s="87" t="s">
        <v>1846</v>
      </c>
      <c r="C935" s="52" t="s">
        <v>1847</v>
      </c>
      <c r="D935" s="244"/>
      <c r="E935" s="244"/>
      <c r="F935" s="54" t="str">
        <f t="shared" si="188"/>
        <v>-</v>
      </c>
    </row>
    <row r="936" spans="1:6" ht="12.75" customHeight="1" x14ac:dyDescent="0.2">
      <c r="A936" s="55">
        <v>51751</v>
      </c>
      <c r="B936" s="87" t="s">
        <v>1848</v>
      </c>
      <c r="C936" s="52" t="s">
        <v>1849</v>
      </c>
      <c r="D936" s="244"/>
      <c r="E936" s="244"/>
      <c r="F936" s="54" t="str">
        <f t="shared" si="188"/>
        <v>-</v>
      </c>
    </row>
    <row r="937" spans="1:6" ht="12.75" customHeight="1" x14ac:dyDescent="0.2">
      <c r="A937" s="55">
        <v>51752</v>
      </c>
      <c r="B937" s="87" t="s">
        <v>1850</v>
      </c>
      <c r="C937" s="52" t="s">
        <v>1851</v>
      </c>
      <c r="D937" s="244"/>
      <c r="E937" s="244"/>
      <c r="F937" s="54" t="str">
        <f t="shared" si="188"/>
        <v>-</v>
      </c>
    </row>
    <row r="938" spans="1:6" ht="24" x14ac:dyDescent="0.2">
      <c r="A938" s="55">
        <v>51761</v>
      </c>
      <c r="B938" s="87" t="s">
        <v>1852</v>
      </c>
      <c r="C938" s="52" t="s">
        <v>1853</v>
      </c>
      <c r="D938" s="244"/>
      <c r="E938" s="244"/>
      <c r="F938" s="54" t="str">
        <f t="shared" si="188"/>
        <v>-</v>
      </c>
    </row>
    <row r="939" spans="1:6" ht="24" x14ac:dyDescent="0.2">
      <c r="A939" s="55">
        <v>51762</v>
      </c>
      <c r="B939" s="87" t="s">
        <v>1854</v>
      </c>
      <c r="C939" s="52" t="s">
        <v>1855</v>
      </c>
      <c r="D939" s="244"/>
      <c r="E939" s="244"/>
      <c r="F939" s="54" t="str">
        <f t="shared" si="188"/>
        <v>-</v>
      </c>
    </row>
    <row r="940" spans="1:6" ht="24" x14ac:dyDescent="0.2">
      <c r="A940" s="55">
        <v>51771</v>
      </c>
      <c r="B940" s="87" t="s">
        <v>1856</v>
      </c>
      <c r="C940" s="52" t="s">
        <v>1857</v>
      </c>
      <c r="D940" s="244"/>
      <c r="E940" s="244"/>
      <c r="F940" s="54" t="str">
        <f t="shared" si="188"/>
        <v>-</v>
      </c>
    </row>
    <row r="941" spans="1:6" ht="24" x14ac:dyDescent="0.2">
      <c r="A941" s="55">
        <v>51772</v>
      </c>
      <c r="B941" s="87" t="s">
        <v>1858</v>
      </c>
      <c r="C941" s="52" t="s">
        <v>1859</v>
      </c>
      <c r="D941" s="244"/>
      <c r="E941" s="244"/>
      <c r="F941" s="54" t="str">
        <f t="shared" si="188"/>
        <v>-</v>
      </c>
    </row>
    <row r="942" spans="1:6" ht="24" x14ac:dyDescent="0.2">
      <c r="A942" s="55">
        <v>54132</v>
      </c>
      <c r="B942" s="87" t="s">
        <v>1860</v>
      </c>
      <c r="C942" s="52" t="s">
        <v>1861</v>
      </c>
      <c r="D942" s="244"/>
      <c r="E942" s="244"/>
      <c r="F942" s="54" t="str">
        <f t="shared" si="188"/>
        <v>-</v>
      </c>
    </row>
    <row r="943" spans="1:6" ht="24" x14ac:dyDescent="0.2">
      <c r="A943" s="55">
        <v>54142</v>
      </c>
      <c r="B943" s="87" t="s">
        <v>1862</v>
      </c>
      <c r="C943" s="52" t="s">
        <v>1863</v>
      </c>
      <c r="D943" s="244"/>
      <c r="E943" s="244"/>
      <c r="F943" s="54" t="str">
        <f t="shared" si="188"/>
        <v>-</v>
      </c>
    </row>
    <row r="944" spans="1:6" ht="12.75" customHeight="1" x14ac:dyDescent="0.2">
      <c r="A944" s="55">
        <v>54152</v>
      </c>
      <c r="B944" s="87" t="s">
        <v>1864</v>
      </c>
      <c r="C944" s="52" t="s">
        <v>1865</v>
      </c>
      <c r="D944" s="244"/>
      <c r="E944" s="244"/>
      <c r="F944" s="54" t="str">
        <f t="shared" si="188"/>
        <v>-</v>
      </c>
    </row>
    <row r="945" spans="1:6" ht="24" x14ac:dyDescent="0.2">
      <c r="A945" s="55">
        <v>54162</v>
      </c>
      <c r="B945" s="87" t="s">
        <v>1866</v>
      </c>
      <c r="C945" s="52" t="s">
        <v>1867</v>
      </c>
      <c r="D945" s="244"/>
      <c r="E945" s="244"/>
      <c r="F945" s="54" t="str">
        <f t="shared" si="188"/>
        <v>-</v>
      </c>
    </row>
    <row r="946" spans="1:6" ht="24" x14ac:dyDescent="0.2">
      <c r="A946" s="55">
        <v>54221</v>
      </c>
      <c r="B946" s="234" t="s">
        <v>1868</v>
      </c>
      <c r="C946" s="52" t="s">
        <v>1869</v>
      </c>
      <c r="D946" s="244"/>
      <c r="E946" s="244"/>
      <c r="F946" s="54" t="str">
        <f t="shared" si="188"/>
        <v>-</v>
      </c>
    </row>
    <row r="947" spans="1:6" ht="24" x14ac:dyDescent="0.2">
      <c r="A947" s="55">
        <v>54222</v>
      </c>
      <c r="B947" s="234" t="s">
        <v>1870</v>
      </c>
      <c r="C947" s="52" t="s">
        <v>1871</v>
      </c>
      <c r="D947" s="244"/>
      <c r="E947" s="244"/>
      <c r="F947" s="54" t="str">
        <f t="shared" si="188"/>
        <v>-</v>
      </c>
    </row>
    <row r="948" spans="1:6" ht="24" x14ac:dyDescent="0.2">
      <c r="A948" s="55" t="s">
        <v>1872</v>
      </c>
      <c r="B948" s="87" t="s">
        <v>1873</v>
      </c>
      <c r="C948" s="52" t="s">
        <v>1872</v>
      </c>
      <c r="D948" s="244"/>
      <c r="E948" s="244"/>
      <c r="F948" s="54" t="str">
        <f t="shared" si="188"/>
        <v>-</v>
      </c>
    </row>
    <row r="949" spans="1:6" ht="24" x14ac:dyDescent="0.2">
      <c r="A949" s="55">
        <v>54232</v>
      </c>
      <c r="B949" s="234" t="s">
        <v>1874</v>
      </c>
      <c r="C949" s="52" t="s">
        <v>1875</v>
      </c>
      <c r="D949" s="244"/>
      <c r="E949" s="244"/>
      <c r="F949" s="54" t="str">
        <f t="shared" si="188"/>
        <v>-</v>
      </c>
    </row>
    <row r="950" spans="1:6" ht="24" x14ac:dyDescent="0.2">
      <c r="A950" s="55">
        <v>54242</v>
      </c>
      <c r="B950" s="87" t="s">
        <v>1876</v>
      </c>
      <c r="C950" s="52" t="s">
        <v>1877</v>
      </c>
      <c r="D950" s="244"/>
      <c r="E950" s="244"/>
      <c r="F950" s="54" t="str">
        <f t="shared" si="188"/>
        <v>-</v>
      </c>
    </row>
    <row r="951" spans="1:6" ht="24" x14ac:dyDescent="0.2">
      <c r="A951" s="55" t="s">
        <v>1878</v>
      </c>
      <c r="B951" s="87" t="s">
        <v>1879</v>
      </c>
      <c r="C951" s="52" t="s">
        <v>1878</v>
      </c>
      <c r="D951" s="244"/>
      <c r="E951" s="244"/>
      <c r="F951" s="54" t="str">
        <f t="shared" si="188"/>
        <v>-</v>
      </c>
    </row>
    <row r="952" spans="1:6" ht="24" x14ac:dyDescent="0.2">
      <c r="A952" s="55">
        <v>54312</v>
      </c>
      <c r="B952" s="234" t="s">
        <v>1880</v>
      </c>
      <c r="C952" s="52" t="s">
        <v>1881</v>
      </c>
      <c r="D952" s="244"/>
      <c r="E952" s="244">
        <v>30576031.23</v>
      </c>
      <c r="F952" s="54" t="str">
        <f t="shared" si="188"/>
        <v>-</v>
      </c>
    </row>
    <row r="953" spans="1:6" ht="24" x14ac:dyDescent="0.2">
      <c r="A953" s="55">
        <v>54431</v>
      </c>
      <c r="B953" s="87" t="s">
        <v>1882</v>
      </c>
      <c r="C953" s="52" t="s">
        <v>1883</v>
      </c>
      <c r="D953" s="244">
        <v>1094469</v>
      </c>
      <c r="E953" s="244">
        <v>400000000</v>
      </c>
      <c r="F953" s="54" t="str">
        <f t="shared" si="188"/>
        <v>&gt;&gt;100</v>
      </c>
    </row>
    <row r="954" spans="1:6" ht="24" x14ac:dyDescent="0.2">
      <c r="A954" s="55">
        <v>54432</v>
      </c>
      <c r="B954" s="87" t="s">
        <v>1884</v>
      </c>
      <c r="C954" s="52" t="s">
        <v>1885</v>
      </c>
      <c r="D954" s="244">
        <v>352987501</v>
      </c>
      <c r="E954" s="244">
        <v>365943751.86000001</v>
      </c>
      <c r="F954" s="54">
        <f t="shared" si="188"/>
        <v>103.67045598591889</v>
      </c>
    </row>
    <row r="955" spans="1:6" ht="24" x14ac:dyDescent="0.2">
      <c r="A955" s="55" t="s">
        <v>1886</v>
      </c>
      <c r="B955" s="87" t="s">
        <v>1887</v>
      </c>
      <c r="C955" s="52" t="s">
        <v>1886</v>
      </c>
      <c r="D955" s="244"/>
      <c r="E955" s="244"/>
      <c r="F955" s="54" t="str">
        <f t="shared" si="188"/>
        <v>-</v>
      </c>
    </row>
    <row r="956" spans="1:6" ht="24" x14ac:dyDescent="0.2">
      <c r="A956" s="55">
        <v>54442</v>
      </c>
      <c r="B956" s="87" t="s">
        <v>1888</v>
      </c>
      <c r="C956" s="52" t="s">
        <v>1889</v>
      </c>
      <c r="D956" s="244"/>
      <c r="E956" s="244"/>
      <c r="F956" s="54" t="str">
        <f t="shared" si="188"/>
        <v>-</v>
      </c>
    </row>
    <row r="957" spans="1:6" ht="24" x14ac:dyDescent="0.2">
      <c r="A957" s="55">
        <v>54452</v>
      </c>
      <c r="B957" s="87" t="s">
        <v>1890</v>
      </c>
      <c r="C957" s="52" t="s">
        <v>1891</v>
      </c>
      <c r="D957" s="244"/>
      <c r="E957" s="244"/>
      <c r="F957" s="54" t="str">
        <f t="shared" si="188"/>
        <v>-</v>
      </c>
    </row>
    <row r="958" spans="1:6" ht="24" x14ac:dyDescent="0.2">
      <c r="A958" s="55" t="s">
        <v>1892</v>
      </c>
      <c r="B958" s="87" t="s">
        <v>1893</v>
      </c>
      <c r="C958" s="52" t="s">
        <v>1892</v>
      </c>
      <c r="D958" s="244"/>
      <c r="E958" s="244"/>
      <c r="F958" s="54" t="str">
        <f t="shared" si="188"/>
        <v>-</v>
      </c>
    </row>
    <row r="959" spans="1:6" ht="24" x14ac:dyDescent="0.2">
      <c r="A959" s="55">
        <v>54461</v>
      </c>
      <c r="B959" s="87" t="s">
        <v>1894</v>
      </c>
      <c r="C959" s="52" t="s">
        <v>1895</v>
      </c>
      <c r="D959" s="244"/>
      <c r="E959" s="244"/>
      <c r="F959" s="54" t="str">
        <f t="shared" si="188"/>
        <v>-</v>
      </c>
    </row>
    <row r="960" spans="1:6" ht="24" x14ac:dyDescent="0.2">
      <c r="A960" s="55">
        <v>54462</v>
      </c>
      <c r="B960" s="87" t="s">
        <v>1896</v>
      </c>
      <c r="C960" s="52" t="s">
        <v>1897</v>
      </c>
      <c r="D960" s="244"/>
      <c r="E960" s="244"/>
      <c r="F960" s="54" t="str">
        <f t="shared" si="188"/>
        <v>-</v>
      </c>
    </row>
    <row r="961" spans="1:6" ht="12.75" customHeight="1" x14ac:dyDescent="0.2">
      <c r="A961" s="55" t="s">
        <v>1898</v>
      </c>
      <c r="B961" s="87" t="s">
        <v>1899</v>
      </c>
      <c r="C961" s="52" t="s">
        <v>1898</v>
      </c>
      <c r="D961" s="244"/>
      <c r="E961" s="244"/>
      <c r="F961" s="54" t="str">
        <f t="shared" si="188"/>
        <v>-</v>
      </c>
    </row>
    <row r="962" spans="1:6" ht="24" x14ac:dyDescent="0.2">
      <c r="A962" s="55">
        <v>54472</v>
      </c>
      <c r="B962" s="234" t="s">
        <v>1900</v>
      </c>
      <c r="C962" s="52" t="s">
        <v>1901</v>
      </c>
      <c r="D962" s="244"/>
      <c r="E962" s="244"/>
      <c r="F962" s="54" t="str">
        <f t="shared" si="188"/>
        <v>-</v>
      </c>
    </row>
    <row r="963" spans="1:6" ht="24" x14ac:dyDescent="0.2">
      <c r="A963" s="55">
        <v>54482</v>
      </c>
      <c r="B963" s="234" t="s">
        <v>1902</v>
      </c>
      <c r="C963" s="52" t="s">
        <v>1903</v>
      </c>
      <c r="D963" s="244"/>
      <c r="E963" s="244"/>
      <c r="F963" s="54" t="str">
        <f t="shared" si="188"/>
        <v>-</v>
      </c>
    </row>
    <row r="964" spans="1:6" ht="24" x14ac:dyDescent="0.2">
      <c r="A964" s="55" t="s">
        <v>1904</v>
      </c>
      <c r="B964" s="234" t="s">
        <v>1905</v>
      </c>
      <c r="C964" s="52" t="s">
        <v>1904</v>
      </c>
      <c r="D964" s="244"/>
      <c r="E964" s="244"/>
      <c r="F964" s="54" t="str">
        <f t="shared" si="188"/>
        <v>-</v>
      </c>
    </row>
    <row r="965" spans="1:6" ht="24" x14ac:dyDescent="0.2">
      <c r="A965" s="55">
        <v>54532</v>
      </c>
      <c r="B965" s="87" t="s">
        <v>1906</v>
      </c>
      <c r="C965" s="52" t="s">
        <v>1907</v>
      </c>
      <c r="D965" s="244"/>
      <c r="E965" s="244"/>
      <c r="F965" s="54" t="str">
        <f t="shared" si="188"/>
        <v>-</v>
      </c>
    </row>
    <row r="966" spans="1:6" ht="12.75" customHeight="1" x14ac:dyDescent="0.2">
      <c r="A966" s="55">
        <v>54542</v>
      </c>
      <c r="B966" s="87" t="s">
        <v>1908</v>
      </c>
      <c r="C966" s="52" t="s">
        <v>1909</v>
      </c>
      <c r="D966" s="244"/>
      <c r="E966" s="244"/>
      <c r="F966" s="54" t="str">
        <f t="shared" si="188"/>
        <v>-</v>
      </c>
    </row>
    <row r="967" spans="1:6" ht="24" x14ac:dyDescent="0.2">
      <c r="A967" s="55">
        <v>54552</v>
      </c>
      <c r="B967" s="87" t="s">
        <v>1910</v>
      </c>
      <c r="C967" s="52" t="s">
        <v>1911</v>
      </c>
      <c r="D967" s="244"/>
      <c r="E967" s="244"/>
      <c r="F967" s="54" t="str">
        <f t="shared" si="188"/>
        <v>-</v>
      </c>
    </row>
    <row r="968" spans="1:6" ht="12.75" customHeight="1" x14ac:dyDescent="0.2">
      <c r="A968" s="55">
        <v>54711</v>
      </c>
      <c r="B968" s="87" t="s">
        <v>1912</v>
      </c>
      <c r="C968" s="52" t="s">
        <v>1913</v>
      </c>
      <c r="D968" s="244">
        <v>6091662</v>
      </c>
      <c r="E968" s="244">
        <v>303376466.47000003</v>
      </c>
      <c r="F968" s="54">
        <f t="shared" si="188"/>
        <v>4980.1920472606662</v>
      </c>
    </row>
    <row r="969" spans="1:6" ht="12.75" customHeight="1" x14ac:dyDescent="0.2">
      <c r="A969" s="55">
        <v>54712</v>
      </c>
      <c r="B969" s="87" t="s">
        <v>1914</v>
      </c>
      <c r="C969" s="52" t="s">
        <v>1915</v>
      </c>
      <c r="D969" s="244"/>
      <c r="E969" s="244"/>
      <c r="F969" s="54" t="str">
        <f t="shared" si="188"/>
        <v>-</v>
      </c>
    </row>
    <row r="970" spans="1:6" ht="12.75" customHeight="1" x14ac:dyDescent="0.2">
      <c r="A970" s="55">
        <v>54721</v>
      </c>
      <c r="B970" s="87" t="s">
        <v>1916</v>
      </c>
      <c r="C970" s="52" t="s">
        <v>1917</v>
      </c>
      <c r="D970" s="244"/>
      <c r="E970" s="244"/>
      <c r="F970" s="54" t="str">
        <f t="shared" si="188"/>
        <v>-</v>
      </c>
    </row>
    <row r="971" spans="1:6" ht="12.75" customHeight="1" x14ac:dyDescent="0.2">
      <c r="A971" s="55">
        <v>54722</v>
      </c>
      <c r="B971" s="87" t="s">
        <v>1918</v>
      </c>
      <c r="C971" s="52" t="s">
        <v>1919</v>
      </c>
      <c r="D971" s="244"/>
      <c r="E971" s="244"/>
      <c r="F971" s="54" t="str">
        <f t="shared" si="188"/>
        <v>-</v>
      </c>
    </row>
    <row r="972" spans="1:6" ht="12.75" customHeight="1" x14ac:dyDescent="0.2">
      <c r="A972" s="55">
        <v>54731</v>
      </c>
      <c r="B972" s="87" t="s">
        <v>1920</v>
      </c>
      <c r="C972" s="52" t="s">
        <v>1921</v>
      </c>
      <c r="D972" s="244"/>
      <c r="E972" s="244"/>
      <c r="F972" s="54" t="str">
        <f t="shared" si="188"/>
        <v>-</v>
      </c>
    </row>
    <row r="973" spans="1:6" ht="12.75" customHeight="1" x14ac:dyDescent="0.2">
      <c r="A973" s="55">
        <v>54732</v>
      </c>
      <c r="B973" s="87" t="s">
        <v>1922</v>
      </c>
      <c r="C973" s="52" t="s">
        <v>1923</v>
      </c>
      <c r="D973" s="244"/>
      <c r="E973" s="244"/>
      <c r="F973" s="54" t="str">
        <f t="shared" si="188"/>
        <v>-</v>
      </c>
    </row>
    <row r="974" spans="1:6" ht="12.75" customHeight="1" x14ac:dyDescent="0.2">
      <c r="A974" s="55">
        <v>54741</v>
      </c>
      <c r="B974" s="87" t="s">
        <v>1924</v>
      </c>
      <c r="C974" s="52" t="s">
        <v>1925</v>
      </c>
      <c r="D974" s="244"/>
      <c r="E974" s="244"/>
      <c r="F974" s="54" t="str">
        <f t="shared" si="188"/>
        <v>-</v>
      </c>
    </row>
    <row r="975" spans="1:6" ht="12.75" customHeight="1" x14ac:dyDescent="0.2">
      <c r="A975" s="55">
        <v>54742</v>
      </c>
      <c r="B975" s="87" t="s">
        <v>1926</v>
      </c>
      <c r="C975" s="52" t="s">
        <v>1927</v>
      </c>
      <c r="D975" s="244"/>
      <c r="E975" s="244"/>
      <c r="F975" s="54" t="str">
        <f t="shared" si="188"/>
        <v>-</v>
      </c>
    </row>
    <row r="976" spans="1:6" ht="24" x14ac:dyDescent="0.2">
      <c r="A976" s="55">
        <v>54751</v>
      </c>
      <c r="B976" s="87" t="s">
        <v>1928</v>
      </c>
      <c r="C976" s="52" t="s">
        <v>1929</v>
      </c>
      <c r="D976" s="244"/>
      <c r="E976" s="244"/>
      <c r="F976" s="54" t="str">
        <f t="shared" si="188"/>
        <v>-</v>
      </c>
    </row>
    <row r="977" spans="1:6" ht="24" x14ac:dyDescent="0.2">
      <c r="A977" s="55">
        <v>54752</v>
      </c>
      <c r="B977" s="87" t="s">
        <v>1930</v>
      </c>
      <c r="C977" s="52" t="s">
        <v>1931</v>
      </c>
      <c r="D977" s="244"/>
      <c r="E977" s="244"/>
      <c r="F977" s="54" t="str">
        <f t="shared" si="188"/>
        <v>-</v>
      </c>
    </row>
    <row r="978" spans="1:6" ht="24" x14ac:dyDescent="0.2">
      <c r="A978" s="55">
        <v>54761</v>
      </c>
      <c r="B978" s="87" t="s">
        <v>1932</v>
      </c>
      <c r="C978" s="52" t="s">
        <v>1933</v>
      </c>
      <c r="D978" s="244"/>
      <c r="E978" s="244"/>
      <c r="F978" s="54" t="str">
        <f t="shared" si="188"/>
        <v>-</v>
      </c>
    </row>
    <row r="979" spans="1:6" ht="24" x14ac:dyDescent="0.2">
      <c r="A979" s="55">
        <v>54762</v>
      </c>
      <c r="B979" s="87" t="s">
        <v>1934</v>
      </c>
      <c r="C979" s="52" t="s">
        <v>1935</v>
      </c>
      <c r="D979" s="244"/>
      <c r="E979" s="244"/>
      <c r="F979" s="54" t="str">
        <f t="shared" si="188"/>
        <v>-</v>
      </c>
    </row>
    <row r="980" spans="1:6" ht="24" x14ac:dyDescent="0.2">
      <c r="A980" s="55">
        <v>54771</v>
      </c>
      <c r="B980" s="87" t="s">
        <v>1936</v>
      </c>
      <c r="C980" s="52" t="s">
        <v>1937</v>
      </c>
      <c r="D980" s="244"/>
      <c r="E980" s="244"/>
      <c r="F980" s="54" t="str">
        <f t="shared" ref="F980:F982" si="189">IF(D980&lt;&gt;0,IF(E980/D980&gt;=100,"&gt;&gt;100",E980/D980*100),"-")</f>
        <v>-</v>
      </c>
    </row>
    <row r="981" spans="1:6" ht="24" x14ac:dyDescent="0.2">
      <c r="A981" s="55">
        <v>54772</v>
      </c>
      <c r="B981" s="87" t="s">
        <v>1938</v>
      </c>
      <c r="C981" s="52" t="s">
        <v>1939</v>
      </c>
      <c r="D981" s="244"/>
      <c r="E981" s="244"/>
      <c r="F981" s="54" t="str">
        <f t="shared" si="189"/>
        <v>-</v>
      </c>
    </row>
    <row r="982" spans="1:6" ht="24" x14ac:dyDescent="0.2">
      <c r="A982" s="57">
        <v>55312</v>
      </c>
      <c r="B982" s="235" t="s">
        <v>1940</v>
      </c>
      <c r="C982" s="58" t="s">
        <v>1941</v>
      </c>
      <c r="D982" s="245"/>
      <c r="E982" s="245"/>
      <c r="F982" s="59" t="str">
        <f t="shared" si="189"/>
        <v>-</v>
      </c>
    </row>
    <row r="983" spans="1:6" ht="20.100000000000001" customHeight="1" x14ac:dyDescent="0.2">
      <c r="A983" s="349" t="s">
        <v>1942</v>
      </c>
      <c r="B983" s="350"/>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0">IF(D985&lt;&gt;0,IF(E985/D985&gt;=100,"&gt;&gt;100",E985/D985*100),"-")</f>
        <v>-</v>
      </c>
    </row>
    <row r="986" spans="1:6" ht="24" x14ac:dyDescent="0.2">
      <c r="A986" s="55" t="s">
        <v>1949</v>
      </c>
      <c r="B986" s="87" t="s">
        <v>1950</v>
      </c>
      <c r="C986" s="52" t="s">
        <v>1949</v>
      </c>
      <c r="D986" s="247"/>
      <c r="E986" s="247"/>
      <c r="F986" s="54" t="str">
        <f t="shared" si="190"/>
        <v>-</v>
      </c>
    </row>
    <row r="987" spans="1:6" ht="24" x14ac:dyDescent="0.2">
      <c r="A987" s="55" t="s">
        <v>1951</v>
      </c>
      <c r="B987" s="87" t="s">
        <v>1952</v>
      </c>
      <c r="C987" s="52" t="s">
        <v>1951</v>
      </c>
      <c r="D987" s="247"/>
      <c r="E987" s="247"/>
      <c r="F987" s="54" t="str">
        <f t="shared" si="190"/>
        <v>-</v>
      </c>
    </row>
    <row r="988" spans="1:6" ht="24" x14ac:dyDescent="0.2">
      <c r="A988" s="55">
        <v>26454</v>
      </c>
      <c r="B988" s="87" t="s">
        <v>1953</v>
      </c>
      <c r="C988" s="52" t="s">
        <v>1954</v>
      </c>
      <c r="D988" s="247">
        <v>578912475</v>
      </c>
      <c r="E988" s="247">
        <v>301876172.86000001</v>
      </c>
      <c r="F988" s="54">
        <f t="shared" si="190"/>
        <v>52.145390865864485</v>
      </c>
    </row>
    <row r="989" spans="1:6" ht="12.75" customHeight="1" x14ac:dyDescent="0.2">
      <c r="A989" s="55" t="s">
        <v>1955</v>
      </c>
      <c r="B989" s="87" t="s">
        <v>1956</v>
      </c>
      <c r="C989" s="52" t="s">
        <v>1955</v>
      </c>
      <c r="D989" s="247"/>
      <c r="E989" s="247"/>
      <c r="F989" s="54" t="str">
        <f t="shared" si="190"/>
        <v>-</v>
      </c>
    </row>
    <row r="990" spans="1:6" ht="36" x14ac:dyDescent="0.2">
      <c r="A990" s="55" t="s">
        <v>1957</v>
      </c>
      <c r="B990" s="87" t="s">
        <v>1958</v>
      </c>
      <c r="C990" s="52" t="s">
        <v>1959</v>
      </c>
      <c r="D990" s="247"/>
      <c r="E990" s="247"/>
      <c r="F990" s="54" t="str">
        <f t="shared" si="190"/>
        <v>-</v>
      </c>
    </row>
    <row r="991" spans="1:6" ht="12.75" customHeight="1" x14ac:dyDescent="0.2">
      <c r="A991" s="55" t="s">
        <v>1960</v>
      </c>
      <c r="B991" s="87" t="s">
        <v>1961</v>
      </c>
      <c r="C991" s="52" t="s">
        <v>1960</v>
      </c>
      <c r="D991" s="247"/>
      <c r="E991" s="247"/>
      <c r="F991" s="54" t="str">
        <f t="shared" si="190"/>
        <v>-</v>
      </c>
    </row>
    <row r="992" spans="1:6" ht="24" x14ac:dyDescent="0.2">
      <c r="A992" s="57">
        <v>26534</v>
      </c>
      <c r="B992" s="235" t="s">
        <v>1962</v>
      </c>
      <c r="C992" s="58" t="s">
        <v>1963</v>
      </c>
      <c r="D992" s="248"/>
      <c r="E992" s="248"/>
      <c r="F992" s="59" t="str">
        <f t="shared" si="190"/>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40" workbookViewId="0">
      <selection activeCell="E245" sqref="E245"/>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6"/>
      <c r="B1" s="297"/>
      <c r="C1" s="296"/>
      <c r="D1" s="298"/>
      <c r="E1" s="298"/>
      <c r="F1" s="298"/>
    </row>
    <row r="2" spans="1:25" ht="50.1" customHeight="1" x14ac:dyDescent="0.25">
      <c r="A2" s="355" t="s">
        <v>32</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1966</v>
      </c>
      <c r="B5" s="359"/>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19915968604</v>
      </c>
      <c r="E6" s="231">
        <f t="shared" si="0"/>
        <v>21594437348.41</v>
      </c>
      <c r="F6" s="232">
        <f t="shared" ref="F6:F260" si="1">IF(D6&gt;0,IF(E6/D6&gt;=100,"&gt;&gt;100",E6/D6*100),"-")</f>
        <v>108.42775351670764</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14858130347</v>
      </c>
      <c r="E7" s="106">
        <f t="shared" si="2"/>
        <v>16329784810.360001</v>
      </c>
      <c r="F7" s="95">
        <f t="shared" si="1"/>
        <v>109.90470825730199</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1478894972</v>
      </c>
      <c r="E8" s="106">
        <f>E9+E10-E11</f>
        <v>1680367799.25</v>
      </c>
      <c r="F8" s="95">
        <f t="shared" si="1"/>
        <v>113.62320050202996</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1384692454</v>
      </c>
      <c r="E9" s="249">
        <v>1590028237.0599999</v>
      </c>
      <c r="F9" s="95">
        <f t="shared" si="1"/>
        <v>114.82898115511793</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219188981</v>
      </c>
      <c r="E10" s="249">
        <v>229356159.66999999</v>
      </c>
      <c r="F10" s="95">
        <f t="shared" si="1"/>
        <v>104.63854461278781</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124986463</v>
      </c>
      <c r="E11" s="249">
        <v>139016597.47999999</v>
      </c>
      <c r="F11" s="95">
        <f t="shared" si="1"/>
        <v>111.22532324160576</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6538016220</v>
      </c>
      <c r="E12" s="106">
        <f t="shared" si="3"/>
        <v>7962104229.1499996</v>
      </c>
      <c r="F12" s="95">
        <f t="shared" si="1"/>
        <v>121.78165304628136</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6436443194</v>
      </c>
      <c r="E13" s="106">
        <f t="shared" si="4"/>
        <v>7881346193.4599991</v>
      </c>
      <c r="F13" s="95">
        <f t="shared" si="1"/>
        <v>122.44878041970333</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1340022902</v>
      </c>
      <c r="E14" s="249">
        <v>1338727116.04</v>
      </c>
      <c r="F14" s="95">
        <f t="shared" si="1"/>
        <v>99.903301207907262</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5674033458</v>
      </c>
      <c r="E15" s="249">
        <v>7288340488.2799997</v>
      </c>
      <c r="F15" s="95">
        <f t="shared" si="1"/>
        <v>128.45078447685108</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825408733</v>
      </c>
      <c r="E16" s="249">
        <v>825408733.39999998</v>
      </c>
      <c r="F16" s="95">
        <f t="shared" si="1"/>
        <v>100.00000004846083</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431117888</v>
      </c>
      <c r="E17" s="249">
        <v>467617930.57999998</v>
      </c>
      <c r="F17" s="95">
        <f t="shared" si="1"/>
        <v>108.46637163429413</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1834139787</v>
      </c>
      <c r="E18" s="249">
        <v>2038748074.8399999</v>
      </c>
      <c r="F18" s="95">
        <f t="shared" si="1"/>
        <v>111.15554492030655</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83758117</v>
      </c>
      <c r="E19" s="106">
        <f t="shared" si="5"/>
        <v>64744523.269999981</v>
      </c>
      <c r="F19" s="95">
        <f t="shared" si="1"/>
        <v>77.299401644857866</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195434535</v>
      </c>
      <c r="E20" s="249">
        <v>199292136.55000001</v>
      </c>
      <c r="F20" s="95">
        <f t="shared" si="1"/>
        <v>101.97385868879316</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31339160</v>
      </c>
      <c r="E21" s="249">
        <v>30294958.5</v>
      </c>
      <c r="F21" s="95">
        <f t="shared" si="1"/>
        <v>96.668061620030656</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15028617</v>
      </c>
      <c r="E22" s="249">
        <v>15189210.640000001</v>
      </c>
      <c r="F22" s="95">
        <f t="shared" si="1"/>
        <v>101.0685856190227</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346534</v>
      </c>
      <c r="E23" s="249">
        <v>346534.07</v>
      </c>
      <c r="F23" s="95">
        <f t="shared" si="1"/>
        <v>100.00002020003808</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4971055</v>
      </c>
      <c r="E24" s="249">
        <v>4980827.8099999996</v>
      </c>
      <c r="F24" s="95">
        <f t="shared" si="1"/>
        <v>100.19659428431187</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237060</v>
      </c>
      <c r="E25" s="249">
        <v>237059.67</v>
      </c>
      <c r="F25" s="95">
        <f t="shared" si="1"/>
        <v>99.999860794735511</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66649340</v>
      </c>
      <c r="E26" s="249">
        <v>66658055.979999997</v>
      </c>
      <c r="F26" s="95">
        <f t="shared" si="1"/>
        <v>100.01307736880815</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230248184</v>
      </c>
      <c r="E28" s="249">
        <v>252254259.94999999</v>
      </c>
      <c r="F28" s="95">
        <f t="shared" si="1"/>
        <v>109.55754593486826</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6587037</v>
      </c>
      <c r="E29" s="106">
        <f t="shared" si="6"/>
        <v>5554774.950000003</v>
      </c>
      <c r="F29" s="95">
        <f t="shared" si="1"/>
        <v>84.328886417367983</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109775525</v>
      </c>
      <c r="E30" s="249">
        <v>109773525.41</v>
      </c>
      <c r="F30" s="95">
        <f t="shared" si="1"/>
        <v>99.998178473753597</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103188488</v>
      </c>
      <c r="E34" s="249">
        <v>104218750.45999999</v>
      </c>
      <c r="F34" s="95">
        <f t="shared" si="1"/>
        <v>100.99842771220757</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2015569</v>
      </c>
      <c r="E35" s="106">
        <f t="shared" si="7"/>
        <v>2015569.17</v>
      </c>
      <c r="F35" s="95">
        <f t="shared" si="1"/>
        <v>100.00000843434285</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2015569</v>
      </c>
      <c r="E37" s="249">
        <v>2015569.17</v>
      </c>
      <c r="F37" s="95">
        <f t="shared" si="1"/>
        <v>100.00000843434285</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9212303</v>
      </c>
      <c r="E45" s="106">
        <f t="shared" si="9"/>
        <v>8443168.3000000119</v>
      </c>
      <c r="F45" s="95">
        <f t="shared" si="1"/>
        <v>91.651005182960361</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62683856</v>
      </c>
      <c r="E47" s="249">
        <v>65398917.439999998</v>
      </c>
      <c r="F47" s="95">
        <f t="shared" si="1"/>
        <v>104.33135676911772</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118906758</v>
      </c>
      <c r="E48" s="249">
        <v>119094419.23</v>
      </c>
      <c r="F48" s="95">
        <f t="shared" si="1"/>
        <v>100.15782217357234</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172378311</v>
      </c>
      <c r="E50" s="249">
        <v>176050168.37</v>
      </c>
      <c r="F50" s="95">
        <f t="shared" si="1"/>
        <v>102.13011564430516</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5212675</v>
      </c>
      <c r="E51" s="249">
        <v>5212675.12</v>
      </c>
      <c r="F51" s="95">
        <f t="shared" si="1"/>
        <v>100.00000230208099</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7011938</v>
      </c>
      <c r="E54" s="249">
        <v>7141915.1900000004</v>
      </c>
      <c r="F54" s="95">
        <f t="shared" si="1"/>
        <v>101.85365572256914</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7011938</v>
      </c>
      <c r="E55" s="249">
        <v>7141915.1900000004</v>
      </c>
      <c r="F55" s="95">
        <f t="shared" si="1"/>
        <v>101.85365572256914</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6822354028</v>
      </c>
      <c r="E56" s="106">
        <f t="shared" si="11"/>
        <v>6654999993.1099997</v>
      </c>
      <c r="F56" s="95">
        <f t="shared" si="1"/>
        <v>97.546975219943832</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6814203181</v>
      </c>
      <c r="E57" s="249">
        <v>6645693073.8999996</v>
      </c>
      <c r="F57" s="95">
        <f t="shared" si="1"/>
        <v>97.527075394965394</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5926663</v>
      </c>
      <c r="E58" s="249">
        <v>7082735.5</v>
      </c>
      <c r="F58" s="95">
        <f t="shared" si="1"/>
        <v>119.50629721986891</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2224184</v>
      </c>
      <c r="E62" s="249">
        <v>2224183.71</v>
      </c>
      <c r="F62" s="95">
        <f t="shared" si="1"/>
        <v>99.999986961510373</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13652452</v>
      </c>
      <c r="E63" s="106">
        <f t="shared" si="12"/>
        <v>27100113.73</v>
      </c>
      <c r="F63" s="95">
        <f t="shared" si="1"/>
        <v>198.49997443682645</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13652452</v>
      </c>
      <c r="E64" s="249">
        <v>27100113.73</v>
      </c>
      <c r="F64" s="95">
        <f t="shared" si="1"/>
        <v>198.49997443682645</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5057838257</v>
      </c>
      <c r="E68" s="106">
        <f t="shared" si="13"/>
        <v>5264652538.0499992</v>
      </c>
      <c r="F68" s="95">
        <f t="shared" si="1"/>
        <v>104.088985660302</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86872994</v>
      </c>
      <c r="E69" s="106">
        <f t="shared" si="14"/>
        <v>324466583.81999999</v>
      </c>
      <c r="F69" s="95">
        <f t="shared" si="1"/>
        <v>373.49533943770837</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67945139</v>
      </c>
      <c r="E70" s="106">
        <f t="shared" si="15"/>
        <v>280350595.49000001</v>
      </c>
      <c r="F70" s="95">
        <f t="shared" si="1"/>
        <v>412.61317530014912</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67945139</v>
      </c>
      <c r="E72" s="249">
        <v>280350595.49000001</v>
      </c>
      <c r="F72" s="95">
        <f t="shared" si="1"/>
        <v>412.61317530014912</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18927855</v>
      </c>
      <c r="E75" s="249">
        <v>44115988.329999998</v>
      </c>
      <c r="F75" s="95">
        <f t="shared" si="1"/>
        <v>233.07442037145782</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27733579</v>
      </c>
      <c r="E78" s="106">
        <f>E79+SUM(E82:E84)-E85+E86</f>
        <v>31939316.759999998</v>
      </c>
      <c r="F78" s="95">
        <f t="shared" si="1"/>
        <v>115.16478547539788</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6062020</v>
      </c>
      <c r="E79" s="106">
        <f t="shared" si="16"/>
        <v>6062019.5700000003</v>
      </c>
      <c r="F79" s="95">
        <f t="shared" si="1"/>
        <v>99.999992906654882</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v>6062020</v>
      </c>
      <c r="E80" s="249">
        <v>6062019.5700000003</v>
      </c>
      <c r="F80" s="95">
        <f t="shared" si="1"/>
        <v>99.999992906654882</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156919</v>
      </c>
      <c r="E83" s="249">
        <v>150827.20000000001</v>
      </c>
      <c r="F83" s="95">
        <f t="shared" si="1"/>
        <v>96.117869728968458</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59704</v>
      </c>
      <c r="E84" s="249">
        <v>7953.01</v>
      </c>
      <c r="F84" s="95">
        <f t="shared" si="1"/>
        <v>13.320732279244272</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v>133070</v>
      </c>
      <c r="E85" s="249">
        <v>133082.17000000001</v>
      </c>
      <c r="F85" s="95">
        <f t="shared" si="1"/>
        <v>100.00914556248593</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21588006</v>
      </c>
      <c r="E86" s="249">
        <v>25851599.149999999</v>
      </c>
      <c r="F86" s="95">
        <f t="shared" si="1"/>
        <v>119.74982381420499</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2180106</v>
      </c>
      <c r="E87" s="106">
        <f t="shared" si="17"/>
        <v>2070696.1399999997</v>
      </c>
      <c r="F87" s="95">
        <f t="shared" si="1"/>
        <v>94.981443104142627</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10486247</v>
      </c>
      <c r="E88" s="106">
        <f t="shared" si="18"/>
        <v>10376836.76</v>
      </c>
      <c r="F88" s="95">
        <f t="shared" si="1"/>
        <v>98.956631099763342</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v>1781015</v>
      </c>
      <c r="E89" s="249">
        <v>1577684.21</v>
      </c>
      <c r="F89" s="95">
        <f t="shared" si="1"/>
        <v>88.583431919439192</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v>913300</v>
      </c>
      <c r="E93" s="249">
        <v>1007221.23</v>
      </c>
      <c r="F93" s="95">
        <f t="shared" si="1"/>
        <v>110.28372166867403</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v>7126040</v>
      </c>
      <c r="E97" s="249">
        <v>7126039.5099999998</v>
      </c>
      <c r="F97" s="95">
        <f t="shared" si="1"/>
        <v>99.999993123810697</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v>665892</v>
      </c>
      <c r="E98" s="249">
        <v>665891.81000000006</v>
      </c>
      <c r="F98" s="95">
        <f t="shared" si="1"/>
        <v>99.999971466844485</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v>8306141</v>
      </c>
      <c r="E117" s="249">
        <v>8306140.6200000001</v>
      </c>
      <c r="F117" s="95">
        <f t="shared" si="1"/>
        <v>99.999995425071646</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5791562</v>
      </c>
      <c r="E118" s="106">
        <f t="shared" si="20"/>
        <v>6314174.4400000004</v>
      </c>
      <c r="F118" s="95">
        <f t="shared" si="1"/>
        <v>109.02368721944097</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5791562</v>
      </c>
      <c r="E119" s="106">
        <f t="shared" si="21"/>
        <v>6314174.4400000004</v>
      </c>
      <c r="F119" s="95">
        <f t="shared" si="1"/>
        <v>109.02368721944097</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v>5791562</v>
      </c>
      <c r="E123" s="249">
        <v>6314174.4400000004</v>
      </c>
      <c r="F123" s="95">
        <f t="shared" si="1"/>
        <v>109.02368721944097</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4413514862</v>
      </c>
      <c r="E134" s="106">
        <f t="shared" si="23"/>
        <v>4399124171.0900002</v>
      </c>
      <c r="F134" s="95">
        <f t="shared" si="1"/>
        <v>99.67394035457086</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4444801082</v>
      </c>
      <c r="E135" s="106">
        <f t="shared" si="24"/>
        <v>4430410391.0900002</v>
      </c>
      <c r="F135" s="95">
        <f t="shared" si="1"/>
        <v>99.67623543451073</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4413365099</v>
      </c>
      <c r="E139" s="249">
        <v>4398468595</v>
      </c>
      <c r="F139" s="95">
        <f t="shared" si="1"/>
        <v>99.662468350887735</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v>136740</v>
      </c>
      <c r="E140" s="249">
        <v>136740</v>
      </c>
      <c r="F140" s="95">
        <f t="shared" si="1"/>
        <v>100</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v>31299243</v>
      </c>
      <c r="E141" s="249">
        <v>31805056.09</v>
      </c>
      <c r="F141" s="95">
        <f t="shared" si="1"/>
        <v>101.6160553467699</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v>31286220</v>
      </c>
      <c r="E145" s="249">
        <v>31286220</v>
      </c>
      <c r="F145" s="95">
        <f t="shared" si="1"/>
        <v>100</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481883573</v>
      </c>
      <c r="E146" s="106">
        <f t="shared" si="26"/>
        <v>472480343.88999963</v>
      </c>
      <c r="F146" s="95">
        <f t="shared" si="1"/>
        <v>98.048651243398922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226581119</v>
      </c>
      <c r="E147" s="249">
        <v>210116877.83000001</v>
      </c>
      <c r="F147" s="95">
        <f t="shared" si="1"/>
        <v>92.733621741006587</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530248693</v>
      </c>
      <c r="E158" s="249">
        <v>509948274.63999999</v>
      </c>
      <c r="F158" s="95">
        <f t="shared" si="1"/>
        <v>96.171528826380339</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1351224003</v>
      </c>
      <c r="E159" s="249">
        <v>1185848636.9400001</v>
      </c>
      <c r="F159" s="95">
        <f t="shared" si="1"/>
        <v>87.761069541924059</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2424793</v>
      </c>
      <c r="E162" s="249">
        <v>2138755.86</v>
      </c>
      <c r="F162" s="95">
        <f t="shared" si="1"/>
        <v>88.203647074203843</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1628595035</v>
      </c>
      <c r="E163" s="249">
        <v>1435572201.3800001</v>
      </c>
      <c r="F163" s="95">
        <f t="shared" si="1"/>
        <v>88.147892541008517</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39861581</v>
      </c>
      <c r="E164" s="106">
        <f t="shared" si="28"/>
        <v>28257251.910000011</v>
      </c>
      <c r="F164" s="95">
        <f t="shared" si="1"/>
        <v>70.888437440552124</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135110546</v>
      </c>
      <c r="E165" s="249">
        <v>136047295.59</v>
      </c>
      <c r="F165" s="95">
        <f t="shared" si="1"/>
        <v>100.69332085298508</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29555274</v>
      </c>
      <c r="E166" s="249">
        <v>16979392.620000001</v>
      </c>
      <c r="F166" s="95">
        <f t="shared" si="1"/>
        <v>57.449620057658748</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124804239</v>
      </c>
      <c r="E169" s="249">
        <v>124769436.3</v>
      </c>
      <c r="F169" s="95">
        <f t="shared" si="1"/>
        <v>99.972114168333661</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2265</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19915968604</v>
      </c>
      <c r="E175" s="106">
        <f t="shared" si="30"/>
        <v>21594437348.410004</v>
      </c>
      <c r="F175" s="95">
        <f t="shared" si="1"/>
        <v>108.42775351670765</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4226798774</v>
      </c>
      <c r="E176" s="106">
        <f t="shared" si="31"/>
        <v>3298315832.3200002</v>
      </c>
      <c r="F176" s="95">
        <f t="shared" si="1"/>
        <v>78.033424553084728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865090490</v>
      </c>
      <c r="E177" s="106">
        <f t="shared" si="32"/>
        <v>688729907.89999998</v>
      </c>
      <c r="F177" s="95">
        <f t="shared" si="1"/>
        <v>79.613626072805403</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50981098</v>
      </c>
      <c r="E178" s="249">
        <v>49879104.07</v>
      </c>
      <c r="F178" s="95">
        <f t="shared" si="1"/>
        <v>97.838426449740254</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498059313</v>
      </c>
      <c r="E179" s="249">
        <v>400631704.13999999</v>
      </c>
      <c r="F179" s="95">
        <f t="shared" si="1"/>
        <v>80.438552935963273</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1885918</v>
      </c>
      <c r="E180" s="106">
        <f t="shared" si="33"/>
        <v>1968056.4899999998</v>
      </c>
      <c r="F180" s="95">
        <f t="shared" si="1"/>
        <v>104.35535850445245</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v>907379</v>
      </c>
      <c r="E182" s="249">
        <v>1192260.3799999999</v>
      </c>
      <c r="F182" s="95">
        <f t="shared" si="1"/>
        <v>131.39607374647198</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978539</v>
      </c>
      <c r="E183" s="249">
        <v>775796.11</v>
      </c>
      <c r="F183" s="95">
        <f t="shared" si="1"/>
        <v>79.281061868765576</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v>93043766</v>
      </c>
      <c r="E184" s="249">
        <v>96596355.209999993</v>
      </c>
      <c r="F184" s="95">
        <f t="shared" si="1"/>
        <v>103.81819154869547</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v>1799605</v>
      </c>
      <c r="E185" s="249"/>
      <c r="F185" s="95">
        <f t="shared" si="1"/>
        <v>0</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v>75021747</v>
      </c>
      <c r="E186" s="249">
        <v>50235202.43</v>
      </c>
      <c r="F186" s="95">
        <f t="shared" si="1"/>
        <v>66.960853937458964</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v>16631834</v>
      </c>
      <c r="E187" s="249">
        <v>18196057.239999998</v>
      </c>
      <c r="F187" s="95">
        <f t="shared" si="1"/>
        <v>109.40499550440437</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127667209</v>
      </c>
      <c r="E188" s="249">
        <v>71223428.319999993</v>
      </c>
      <c r="F188" s="95">
        <f t="shared" si="1"/>
        <v>55.788349160198216</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235204423</v>
      </c>
      <c r="E189" s="249">
        <v>174758204.40000001</v>
      </c>
      <c r="F189" s="95">
        <f t="shared" si="1"/>
        <v>74.300560410804863</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3126503861</v>
      </c>
      <c r="E206" s="106">
        <f t="shared" si="37"/>
        <v>2434798765.4899998</v>
      </c>
      <c r="F206" s="95">
        <f t="shared" si="1"/>
        <v>77.876083758017145</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3126503861</v>
      </c>
      <c r="E207" s="106">
        <f t="shared" si="38"/>
        <v>2058423765.49</v>
      </c>
      <c r="F207" s="95">
        <f t="shared" si="1"/>
        <v>65.837876970720302</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v>59822347</v>
      </c>
      <c r="E208" s="249">
        <v>68003447.530000001</v>
      </c>
      <c r="F208" s="95">
        <f t="shared" si="1"/>
        <v>113.67565958253026</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v>30586995</v>
      </c>
      <c r="E211" s="249">
        <v>1963.9</v>
      </c>
      <c r="F211" s="95">
        <f t="shared" si="1"/>
        <v>6.4207026548374563E-3</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v>1876603412</v>
      </c>
      <c r="E212" s="249">
        <v>1411340015.9200001</v>
      </c>
      <c r="F212" s="95">
        <f t="shared" si="1"/>
        <v>75.207153887451213</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v>578912475</v>
      </c>
      <c r="E214" s="249">
        <v>301876172.86000001</v>
      </c>
      <c r="F214" s="95">
        <f t="shared" si="1"/>
        <v>52.145390865864485</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v>580578632</v>
      </c>
      <c r="E217" s="249">
        <v>277202165.27999997</v>
      </c>
      <c r="F217" s="95">
        <f t="shared" si="1"/>
        <v>47.745843543205005</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376375000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v>376375000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28954.53</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v>28954.53</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15689169830</v>
      </c>
      <c r="E237" s="106">
        <f t="shared" si="41"/>
        <v>18296121516.090004</v>
      </c>
      <c r="F237" s="95">
        <f t="shared" si="1"/>
        <v>116.61625002685054</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16165045507</v>
      </c>
      <c r="E238" s="106">
        <f t="shared" si="42"/>
        <v>18314405634.900002</v>
      </c>
      <c r="F238" s="95">
        <f t="shared" si="1"/>
        <v>113.29634443014254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19291886068</v>
      </c>
      <c r="E239" s="106">
        <f t="shared" si="43"/>
        <v>20749541100.389999</v>
      </c>
      <c r="F239" s="95">
        <f t="shared" si="1"/>
        <v>107.5557932866287</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18297677685</v>
      </c>
      <c r="E240" s="249">
        <v>19755332717.169998</v>
      </c>
      <c r="F240" s="95">
        <f t="shared" si="1"/>
        <v>107.96633899265234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994208383</v>
      </c>
      <c r="E241" s="249">
        <v>994208383.22000003</v>
      </c>
      <c r="F241" s="95">
        <f t="shared" si="1"/>
        <v>100.00000002212816</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3126840561</v>
      </c>
      <c r="E242" s="106">
        <f t="shared" si="44"/>
        <v>2435135465.4899998</v>
      </c>
      <c r="F242" s="95">
        <f t="shared" si="1"/>
        <v>77.878466074113334</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3126840561</v>
      </c>
      <c r="E243" s="249">
        <v>2435135465.4899998</v>
      </c>
      <c r="F243" s="95">
        <f t="shared" si="1"/>
        <v>77.878466074113334</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-966063675</v>
      </c>
      <c r="E245" s="106">
        <f t="shared" si="45"/>
        <v>-498054562.21000004</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6568175080</v>
      </c>
      <c r="E246" s="106">
        <f t="shared" si="46"/>
        <v>7764639832.5199995</v>
      </c>
      <c r="F246" s="95">
        <f t="shared" si="1"/>
        <v>118.21609104427222</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3984023217</v>
      </c>
      <c r="E247" s="249">
        <v>5872204612.2299995</v>
      </c>
      <c r="F247" s="95">
        <f t="shared" si="1"/>
        <v>147.3938351356249</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v>2584151863</v>
      </c>
      <c r="E249" s="249">
        <v>1892435220.29</v>
      </c>
      <c r="F249" s="95">
        <f t="shared" si="1"/>
        <v>73.232353229156956</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7534238755</v>
      </c>
      <c r="E250" s="106">
        <f t="shared" si="47"/>
        <v>8262694394.7299995</v>
      </c>
      <c r="F250" s="95">
        <f t="shared" si="1"/>
        <v>109.66860307216267</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7534238755</v>
      </c>
      <c r="E252" s="249">
        <v>8262694394.7299995</v>
      </c>
      <c r="F252" s="95">
        <f t="shared" si="1"/>
        <v>109.66860307216267</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468471379</v>
      </c>
      <c r="E255" s="249">
        <v>458770599.04000002</v>
      </c>
      <c r="F255" s="95">
        <f t="shared" si="1"/>
        <v>97.929269450631693</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v>21716619</v>
      </c>
      <c r="E256" s="249">
        <v>20999844.359999999</v>
      </c>
      <c r="F256" s="95">
        <f t="shared" si="1"/>
        <v>96.699418818371313</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9315107296</v>
      </c>
      <c r="E259" s="106">
        <f t="shared" si="49"/>
        <v>8147552511.5699997</v>
      </c>
      <c r="F259" s="95">
        <f t="shared" si="1"/>
        <v>87.466008202274168</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9315107296</v>
      </c>
      <c r="E260" s="250">
        <v>8147552511.5699997</v>
      </c>
      <c r="F260" s="99">
        <f t="shared" si="1"/>
        <v>87.466008202274168</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1291</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v>8843899</v>
      </c>
      <c r="E262" s="249">
        <v>8860206.4900000002</v>
      </c>
      <c r="F262" s="95">
        <f t="shared" ref="F262:F322" si="50">IF(D262&gt;0,IF(E262/D262&gt;=100,"&gt;&gt;100",E262/D262*100),"-")</f>
        <v>100.18439253998717</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v>1642348</v>
      </c>
      <c r="E263" s="249">
        <v>1516630.27</v>
      </c>
      <c r="F263" s="95">
        <f t="shared" si="50"/>
        <v>92.345244126092638</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2110478608</v>
      </c>
      <c r="E264" s="249">
        <v>1908052545.27</v>
      </c>
      <c r="F264" s="95">
        <f t="shared" si="50"/>
        <v>90.408523357560611</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v>157299181</v>
      </c>
      <c r="E266" s="249">
        <v>143928842.65000001</v>
      </c>
      <c r="F266" s="95">
        <f t="shared" si="50"/>
        <v>91.500058509522702</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v>7366639</v>
      </c>
      <c r="E267" s="249">
        <v>9097845.5600000005</v>
      </c>
      <c r="F267" s="95">
        <f t="shared" si="50"/>
        <v>123.50062979874541</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v>1310000</v>
      </c>
      <c r="E268" s="249">
        <v>1556570.22</v>
      </c>
      <c r="F268" s="95">
        <f t="shared" si="50"/>
        <v>118.82215419847329</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v>4422050</v>
      </c>
      <c r="E269" s="249">
        <v>7675767.0199999996</v>
      </c>
      <c r="F269" s="95">
        <f t="shared" si="50"/>
        <v>173.57938105629739</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v>376908</v>
      </c>
      <c r="E271" s="249">
        <v>376824.56</v>
      </c>
      <c r="F271" s="95">
        <f t="shared" si="50"/>
        <v>99.977861971621721</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v>12377794</v>
      </c>
      <c r="E273" s="249">
        <v>16242437.35</v>
      </c>
      <c r="F273" s="95">
        <f t="shared" si="50"/>
        <v>131.22239188986339</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347415713</v>
      </c>
      <c r="E287" s="249">
        <v>271290832.08999997</v>
      </c>
      <c r="F287" s="95">
        <f t="shared" si="50"/>
        <v>78.088244698937942</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517674777</v>
      </c>
      <c r="E288" s="249">
        <v>417439075.81</v>
      </c>
      <c r="F288" s="95">
        <f t="shared" si="50"/>
        <v>80.637321800594506</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v>120230350</v>
      </c>
      <c r="E289" s="249">
        <v>68328517.599999994</v>
      </c>
      <c r="F289" s="95">
        <f t="shared" si="50"/>
        <v>56.831338842480285</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v>114974073</v>
      </c>
      <c r="E290" s="249">
        <v>106429686.8</v>
      </c>
      <c r="F290" s="95">
        <f t="shared" si="50"/>
        <v>92.568423491442289</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v>3126503861</v>
      </c>
      <c r="E294" s="249">
        <v>2434798765.4899998</v>
      </c>
      <c r="F294" s="95">
        <f t="shared" si="50"/>
        <v>77.876083758017145</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v>12977103</v>
      </c>
      <c r="E297" s="249">
        <v>9645268.6999999993</v>
      </c>
      <c r="F297" s="95">
        <f t="shared" si="50"/>
        <v>74.325284310373434</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v>36748576</v>
      </c>
      <c r="E298" s="249">
        <v>14361370.18</v>
      </c>
      <c r="F298" s="95">
        <f t="shared" si="50"/>
        <v>39.080072599275681</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v>22169373</v>
      </c>
      <c r="E299" s="249">
        <v>8687485.4199999999</v>
      </c>
      <c r="F299" s="95">
        <f t="shared" si="50"/>
        <v>39.186879213949801</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v>578912475</v>
      </c>
      <c r="E313" s="249">
        <v>301876172.86000001</v>
      </c>
      <c r="F313" s="95">
        <f t="shared" si="50"/>
        <v>52.145390865864485</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7" workbookViewId="0">
      <selection activeCell="E92" sqref="E92"/>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1"/>
      <c r="B1" s="292"/>
      <c r="C1" s="291"/>
      <c r="D1" s="293"/>
      <c r="E1" s="293"/>
      <c r="F1" s="294"/>
    </row>
    <row r="2" spans="1:25" ht="50.1" customHeight="1" x14ac:dyDescent="0.25">
      <c r="A2" s="360" t="s">
        <v>2533</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975895398</v>
      </c>
      <c r="E5" s="81">
        <f t="shared" si="0"/>
        <v>916073714.50999999</v>
      </c>
      <c r="F5" s="82">
        <f t="shared" ref="F5:F141" si="1">IF(D5&gt;0,IF(E5/D5&gt;=100,"&gt;&gt;100",E5/D5*100),"-")</f>
        <v>93.870072180625243</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937913759</v>
      </c>
      <c r="E6" s="83">
        <f t="shared" si="2"/>
        <v>887446155.75999999</v>
      </c>
      <c r="F6" s="65">
        <f t="shared" si="1"/>
        <v>94.619163781773679</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921560649</v>
      </c>
      <c r="E7" s="251">
        <v>883802626.73000002</v>
      </c>
      <c r="F7" s="65">
        <f t="shared" si="1"/>
        <v>95.902817431389693</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v>16353110</v>
      </c>
      <c r="E9" s="251">
        <v>3643529.03</v>
      </c>
      <c r="F9" s="65">
        <f t="shared" si="1"/>
        <v>22.280343188543338</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v>3868702</v>
      </c>
      <c r="E18" s="251">
        <v>5534117.6900000004</v>
      </c>
      <c r="F18" s="65">
        <f t="shared" si="1"/>
        <v>143.04843562517868</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v>18772710</v>
      </c>
      <c r="E19" s="251">
        <v>28627.62</v>
      </c>
      <c r="F19" s="65">
        <f t="shared" si="1"/>
        <v>0.15249593692120103</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v>15340227</v>
      </c>
      <c r="E20" s="251">
        <v>23064813.440000001</v>
      </c>
      <c r="F20" s="65">
        <f t="shared" si="1"/>
        <v>150.35509865662354</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23627672</v>
      </c>
      <c r="E28" s="83">
        <f t="shared" si="6"/>
        <v>25011058.82</v>
      </c>
      <c r="F28" s="65">
        <f t="shared" si="1"/>
        <v>105.8549433901063</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14088000</v>
      </c>
      <c r="E30" s="251">
        <v>14133970</v>
      </c>
      <c r="F30" s="65">
        <f t="shared" si="1"/>
        <v>100.32630607609312</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v>15365</v>
      </c>
      <c r="E31" s="251">
        <v>15328.11</v>
      </c>
      <c r="F31" s="65">
        <f t="shared" si="1"/>
        <v>99.759908883826881</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v>9524307</v>
      </c>
      <c r="E34" s="251">
        <v>10861760.710000001</v>
      </c>
      <c r="F34" s="65">
        <f t="shared" si="1"/>
        <v>114.04253044342229</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1356682980</v>
      </c>
      <c r="E35" s="83">
        <f t="shared" si="7"/>
        <v>1176336340.23</v>
      </c>
      <c r="F35" s="65">
        <f t="shared" si="1"/>
        <v>86.70679573425474</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28143820</v>
      </c>
      <c r="E39" s="83">
        <f t="shared" si="9"/>
        <v>19299537.680000003</v>
      </c>
      <c r="F39" s="65">
        <f t="shared" si="1"/>
        <v>68.574691282135845</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v>5781287</v>
      </c>
      <c r="E40" s="251">
        <v>4867381.0999999996</v>
      </c>
      <c r="F40" s="65">
        <f t="shared" si="1"/>
        <v>84.191999117151596</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v>21838114</v>
      </c>
      <c r="E41" s="251">
        <v>13893243.960000001</v>
      </c>
      <c r="F41" s="65">
        <f t="shared" si="1"/>
        <v>63.619248255595707</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v>524419</v>
      </c>
      <c r="E42" s="251">
        <v>538912.62</v>
      </c>
      <c r="F42" s="65">
        <f t="shared" si="1"/>
        <v>102.76374807167552</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37881862</v>
      </c>
      <c r="E43" s="83">
        <f t="shared" si="10"/>
        <v>3536739.44</v>
      </c>
      <c r="F43" s="65">
        <f t="shared" si="1"/>
        <v>9.3362344226902039</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v>37881862</v>
      </c>
      <c r="E49" s="251">
        <v>3536739.44</v>
      </c>
      <c r="F49" s="65">
        <f t="shared" si="1"/>
        <v>9.3362344226902039</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1150198657</v>
      </c>
      <c r="E54" s="83">
        <f t="shared" si="12"/>
        <v>1054747483.21</v>
      </c>
      <c r="F54" s="65">
        <f t="shared" si="1"/>
        <v>91.701331486600751</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v>1149478657</v>
      </c>
      <c r="E55" s="251">
        <v>1054027483.21</v>
      </c>
      <c r="F55" s="65">
        <f t="shared" si="1"/>
        <v>91.696133441997446</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v>720000</v>
      </c>
      <c r="E59" s="251">
        <v>720000</v>
      </c>
      <c r="F59" s="65">
        <f t="shared" si="1"/>
        <v>100</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833366</v>
      </c>
      <c r="E61" s="83">
        <f t="shared" si="13"/>
        <v>4493691.3499999996</v>
      </c>
      <c r="F61" s="65">
        <f t="shared" si="1"/>
        <v>539.2218245044794</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v>733355</v>
      </c>
      <c r="E64" s="251">
        <v>4431191.3499999996</v>
      </c>
      <c r="F64" s="65">
        <f t="shared" si="1"/>
        <v>604.23551349619208</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v>100011</v>
      </c>
      <c r="E65" s="251">
        <v>62500</v>
      </c>
      <c r="F65" s="65">
        <f t="shared" si="1"/>
        <v>62.493125756166826</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72783054</v>
      </c>
      <c r="E66" s="83">
        <f t="shared" si="14"/>
        <v>47795329.399999999</v>
      </c>
      <c r="F66" s="65">
        <f t="shared" si="1"/>
        <v>65.668210899751472</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v>72783054</v>
      </c>
      <c r="E69" s="251">
        <v>47795329.399999999</v>
      </c>
      <c r="F69" s="65">
        <f t="shared" si="1"/>
        <v>65.668210899751472</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v>66842221</v>
      </c>
      <c r="E74" s="251">
        <v>46463559.149999999</v>
      </c>
      <c r="F74" s="65">
        <f t="shared" si="1"/>
        <v>69.512290966513518</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340877936</v>
      </c>
      <c r="E75" s="83">
        <f t="shared" si="15"/>
        <v>266987730.53999999</v>
      </c>
      <c r="F75" s="65">
        <f t="shared" si="1"/>
        <v>78.323558770902665</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v>68006178</v>
      </c>
      <c r="E76" s="251">
        <v>30134139.449999999</v>
      </c>
      <c r="F76" s="65">
        <f t="shared" si="1"/>
        <v>44.310885181637467</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v>258226091</v>
      </c>
      <c r="E77" s="251">
        <v>211693552.96000001</v>
      </c>
      <c r="F77" s="65">
        <f t="shared" si="1"/>
        <v>81.979923926432363</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v>297238</v>
      </c>
      <c r="E80" s="251">
        <v>3306418.38</v>
      </c>
      <c r="F80" s="65">
        <f t="shared" si="1"/>
        <v>1112.3807790390192</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v>14348429</v>
      </c>
      <c r="E81" s="251">
        <v>21853619.75</v>
      </c>
      <c r="F81" s="65">
        <f t="shared" si="1"/>
        <v>152.30670723603259</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1648115729</v>
      </c>
      <c r="E82" s="83">
        <f t="shared" si="16"/>
        <v>1180131492.5</v>
      </c>
      <c r="F82" s="65">
        <f t="shared" si="1"/>
        <v>71.604892286056213</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v>378185745</v>
      </c>
      <c r="E84" s="251">
        <v>281775923.17000002</v>
      </c>
      <c r="F84" s="65">
        <f t="shared" si="1"/>
        <v>74.507282967526976</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v>142990450</v>
      </c>
      <c r="E86" s="251">
        <v>169207713.46000001</v>
      </c>
      <c r="F86" s="65">
        <f t="shared" si="1"/>
        <v>118.33497513994817</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v>1126939534</v>
      </c>
      <c r="E88" s="251">
        <v>729147855.87</v>
      </c>
      <c r="F88" s="65">
        <f t="shared" si="1"/>
        <v>64.701595238383035</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85604907</v>
      </c>
      <c r="E89" s="83">
        <f t="shared" si="17"/>
        <v>108077833.03999999</v>
      </c>
      <c r="F89" s="65">
        <f t="shared" si="1"/>
        <v>126.25191338622679</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290955</v>
      </c>
      <c r="E99" s="83">
        <f t="shared" si="20"/>
        <v>220958.93</v>
      </c>
      <c r="F99" s="65">
        <f t="shared" si="1"/>
        <v>75.942647488443228</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v>47500</v>
      </c>
      <c r="E101" s="251"/>
      <c r="F101" s="65">
        <f t="shared" si="1"/>
        <v>0</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v>243455</v>
      </c>
      <c r="E102" s="251">
        <v>220958.93</v>
      </c>
      <c r="F102" s="65">
        <f t="shared" si="1"/>
        <v>90.759659896079356</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v>60660575</v>
      </c>
      <c r="E104" s="251">
        <v>54923233.759999998</v>
      </c>
      <c r="F104" s="65">
        <f t="shared" si="1"/>
        <v>90.541894401759293</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v>24653377</v>
      </c>
      <c r="E106" s="251">
        <v>52933640.350000001</v>
      </c>
      <c r="F106" s="65">
        <f t="shared" si="1"/>
        <v>214.71151944011564</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441104776</v>
      </c>
      <c r="E107" s="83">
        <f t="shared" si="21"/>
        <v>372619035.41000003</v>
      </c>
      <c r="F107" s="65">
        <f t="shared" si="1"/>
        <v>84.474042378085699</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v>302790318</v>
      </c>
      <c r="E108" s="251">
        <v>229654076.88</v>
      </c>
      <c r="F108" s="65">
        <f t="shared" si="1"/>
        <v>75.845911585587757</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103667687</v>
      </c>
      <c r="E109" s="251">
        <v>114830638.72</v>
      </c>
      <c r="F109" s="65">
        <f t="shared" si="1"/>
        <v>110.76801464664683</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v>9101166</v>
      </c>
      <c r="E111" s="251">
        <v>8215448.5199999996</v>
      </c>
      <c r="F111" s="65">
        <f t="shared" si="1"/>
        <v>90.268087847205507</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v>25545605</v>
      </c>
      <c r="E113" s="251">
        <v>19918871.289999999</v>
      </c>
      <c r="F113" s="65">
        <f t="shared" si="1"/>
        <v>77.973770008578768</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925511526</v>
      </c>
      <c r="E114" s="83">
        <f t="shared" si="22"/>
        <v>929892972.08999991</v>
      </c>
      <c r="F114" s="65">
        <f t="shared" si="1"/>
        <v>100.47340805240279</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436089008</v>
      </c>
      <c r="E115" s="83">
        <f t="shared" si="23"/>
        <v>495518736.19999999</v>
      </c>
      <c r="F115" s="65">
        <f t="shared" si="1"/>
        <v>113.62788951561924</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134284434</v>
      </c>
      <c r="E116" s="251">
        <v>130513465.93000001</v>
      </c>
      <c r="F116" s="65">
        <f t="shared" si="1"/>
        <v>97.191805514852163</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v>301804574</v>
      </c>
      <c r="E117" s="251">
        <v>365005270.26999998</v>
      </c>
      <c r="F117" s="65">
        <f t="shared" si="1"/>
        <v>120.94093387398428</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148411595</v>
      </c>
      <c r="E118" s="83">
        <f t="shared" si="24"/>
        <v>116717326.08</v>
      </c>
      <c r="F118" s="65">
        <f t="shared" si="1"/>
        <v>78.644344520386028</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v>148411595</v>
      </c>
      <c r="E120" s="251">
        <v>116717326.08</v>
      </c>
      <c r="F120" s="65">
        <f t="shared" si="1"/>
        <v>78.644344520386028</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v>16022187</v>
      </c>
      <c r="E125" s="251">
        <v>21804792.57</v>
      </c>
      <c r="F125" s="65">
        <f t="shared" si="1"/>
        <v>136.09123754453748</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v>324988736</v>
      </c>
      <c r="E128" s="251">
        <v>295852117.24000001</v>
      </c>
      <c r="F128" s="65">
        <f t="shared" si="1"/>
        <v>91.034575807575067</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814519388</v>
      </c>
      <c r="E129" s="83">
        <f t="shared" si="26"/>
        <v>808861318.55000007</v>
      </c>
      <c r="F129" s="65">
        <f t="shared" si="1"/>
        <v>99.305348708286374</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45940135</v>
      </c>
      <c r="E130" s="83">
        <f t="shared" si="27"/>
        <v>42041081.149999999</v>
      </c>
      <c r="F130" s="65">
        <f t="shared" si="1"/>
        <v>91.512750561137878</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v>45940135</v>
      </c>
      <c r="E132" s="251">
        <v>42041081.149999999</v>
      </c>
      <c r="F132" s="65">
        <f t="shared" si="1"/>
        <v>91.512750561137878</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v>123316098</v>
      </c>
      <c r="E133" s="251">
        <v>68088637.75</v>
      </c>
      <c r="F133" s="65">
        <f t="shared" si="1"/>
        <v>55.214719614303718</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v>588431341</v>
      </c>
      <c r="E135" s="251">
        <v>600626053.82000005</v>
      </c>
      <c r="F135" s="65">
        <f t="shared" si="1"/>
        <v>102.0724104870546</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v>4227400</v>
      </c>
      <c r="E138" s="251">
        <v>4325200</v>
      </c>
      <c r="F138" s="65">
        <f t="shared" si="1"/>
        <v>102.31347873397361</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v>52604414</v>
      </c>
      <c r="E140" s="251">
        <v>93780345.829999998</v>
      </c>
      <c r="F140" s="65">
        <f t="shared" si="1"/>
        <v>178.27467069588494</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6611940312</v>
      </c>
      <c r="E141" s="108">
        <f t="shared" si="28"/>
        <v>5783991495.6899996</v>
      </c>
      <c r="F141" s="84">
        <f t="shared" si="1"/>
        <v>87.477975038471584</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37" sqref="E37"/>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4" t="s">
        <v>2786</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1026880152.2200001</v>
      </c>
      <c r="E5" s="109">
        <f t="shared" si="0"/>
        <v>112877315.61</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1655363.85</v>
      </c>
      <c r="E6" s="110">
        <f t="shared" si="1"/>
        <v>14938972.800000001</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708000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v>708000</v>
      </c>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947363.85</v>
      </c>
      <c r="E14" s="83">
        <f>SUM(E15:E21)</f>
        <v>14938972.800000001</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v>522612.61</v>
      </c>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v>424751.24</v>
      </c>
      <c r="E19" s="252">
        <v>14938972.800000001</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1025224788.3700001</v>
      </c>
      <c r="E22" s="110">
        <f t="shared" si="3"/>
        <v>97938342.810000002</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1025224788.3700001</v>
      </c>
      <c r="E23" s="110">
        <f t="shared" si="4"/>
        <v>42719598.390000001</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v>188874725.55000001</v>
      </c>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v>631376663.34000003</v>
      </c>
      <c r="E25" s="252">
        <v>506261.29</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v>23393.75</v>
      </c>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v>204950005.72999999</v>
      </c>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v>42213337.100000001</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55218744.420000002</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v>55218744.420000002</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9" sqref="D19"/>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8" t="s">
        <v>2857</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4226798774.4499998</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7997115086.5599995</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v>1233142745.76</v>
      </c>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4723667363.8899994</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587811729.41999996</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1751111112.22</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53918219.439999998</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936729369.78999996</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742051501.08000004</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v>303398866.77999997</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348646565.16000003</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865178041.88</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1175126935.03</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v>798751935.02999997</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v>376375000</v>
      </c>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8925626983.2200012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v>1569711678.8499999</v>
      </c>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4871854806.75</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589140720.48000002</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1843641405.9200001</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53816485.009999998</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932630053.83000004</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v>1799604.65</v>
      </c>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766294212.76999998</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v>308256432.85000002</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376275891.24000001</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920604933.49000001</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1563455564.1300001</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1563455564.1300001</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3298286877.7899971</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339619349.69</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37310818.739999995</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v>4194440.5599999996</v>
      </c>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v>5337510.17</v>
      </c>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v>7891819.54</v>
      </c>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v>19887048.469999999</v>
      </c>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264533640.75000003</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143106148.83000001</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109594481.37</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v>10514542.67</v>
      </c>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v>16310164.23</v>
      </c>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v>6686960.5599999996</v>
      </c>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501075.44</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v>387556.92</v>
      </c>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v>110823.73</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v>339.71</v>
      </c>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v>2355.08</v>
      </c>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84086882.390000001</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v>81036882.390000001</v>
      </c>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v>3050000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35018063.150000006</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v>27939007.079999998</v>
      </c>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v>6887309.2400000002</v>
      </c>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v>109946.74</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v>81800.09</v>
      </c>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1387013.51</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v>1328636.01</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v>70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v>50885</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v>7422.5</v>
      </c>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434457.43000000005</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v>206594.51</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v>227862.92</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37774890.199999996</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v>29310087.48</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v>6518512.21</v>
      </c>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v>311496.64</v>
      </c>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v>1634793.87</v>
      </c>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2958667528.1000004</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v>312343934.44</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383100429.01999998</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105626564.43000001</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2157596600.21</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2" width="14.42578125" style="50" customWidth="1"/>
    <col min="23" max="16384" width="14.42578125" style="50"/>
  </cols>
  <sheetData>
    <row r="1" spans="1:16" ht="12.75" hidden="1" customHeight="1" x14ac:dyDescent="0.2">
      <c r="A1" s="372" t="s">
        <v>2857</v>
      </c>
      <c r="B1" s="367"/>
      <c r="C1" s="367"/>
      <c r="D1" s="367"/>
      <c r="E1" s="73" t="s">
        <v>2999</v>
      </c>
      <c r="F1" s="73"/>
      <c r="G1" s="73"/>
      <c r="H1" s="73"/>
      <c r="I1" s="73"/>
      <c r="J1" s="73"/>
      <c r="K1" s="73"/>
      <c r="L1" s="73"/>
      <c r="M1" s="73"/>
      <c r="N1" s="73"/>
      <c r="O1" s="73"/>
      <c r="P1" s="73"/>
    </row>
    <row r="2" spans="1:16" ht="37.5" customHeight="1" x14ac:dyDescent="0.2">
      <c r="A2" s="372" t="s">
        <v>3000</v>
      </c>
      <c r="B2" s="367"/>
      <c r="C2" s="367"/>
      <c r="D2" s="367"/>
    </row>
    <row r="3" spans="1:16" ht="29.25" customHeight="1" x14ac:dyDescent="0.2">
      <c r="A3" s="127" t="s">
        <v>3001</v>
      </c>
      <c r="B3" s="128" t="s">
        <v>3002</v>
      </c>
      <c r="C3" s="129" t="s">
        <v>3003</v>
      </c>
      <c r="D3" s="125"/>
      <c r="E3" s="126">
        <f>E4+E14+E19+E275+E293+E296+E298</f>
        <v>0</v>
      </c>
      <c r="F3" s="126">
        <f>F4+F14+F19+F275+F293+F296+F298</f>
        <v>6</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24512</v>
      </c>
      <c r="P3" s="73"/>
    </row>
    <row r="4" spans="1:16" ht="19.5" customHeight="1" x14ac:dyDescent="0.2">
      <c r="A4" s="373" t="s">
        <v>3004</v>
      </c>
      <c r="B4" s="374"/>
      <c r="C4" s="375"/>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3017</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3022</v>
      </c>
      <c r="B19" s="370"/>
      <c r="C19" s="371"/>
      <c r="D19" s="125"/>
      <c r="E19" s="73">
        <f>SUM(E20:E274)</f>
        <v>0</v>
      </c>
      <c r="F19" s="73">
        <f>SUM(F20:F274)</f>
        <v>6</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3216</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O.K.</v>
      </c>
      <c r="C220" s="120" t="s">
        <v>3223</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3225</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0</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Provjera</v>
      </c>
      <c r="C235" s="120" t="s">
        <v>3238</v>
      </c>
      <c r="D235" s="125"/>
      <c r="E235" s="73">
        <f t="shared" si="20"/>
        <v>0</v>
      </c>
      <c r="F235" s="73">
        <f t="shared" si="21"/>
        <v>1</v>
      </c>
      <c r="G235" s="73"/>
      <c r="H235" s="73"/>
      <c r="I235" s="73"/>
      <c r="J235" s="73"/>
      <c r="K235" s="73"/>
      <c r="L235" s="73">
        <f>IF(AND('PR-RAS'!D486&gt;0,'PR-RAS'!D874=0),1,0)</f>
        <v>0</v>
      </c>
      <c r="M235" s="73">
        <f>IF(AND('PR-RAS'!E486&gt;0,'PR-RAS'!E874=0),1,0)</f>
        <v>1</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Provjera</v>
      </c>
      <c r="C265" s="120" t="s">
        <v>3268</v>
      </c>
      <c r="D265" s="125"/>
      <c r="E265" s="73">
        <f t="shared" si="20"/>
        <v>0</v>
      </c>
      <c r="F265" s="73">
        <f t="shared" si="21"/>
        <v>1</v>
      </c>
      <c r="G265" s="73"/>
      <c r="H265" s="73"/>
      <c r="I265" s="73"/>
      <c r="J265" s="73"/>
      <c r="K265" s="73"/>
      <c r="L265" s="73">
        <f>IF(AND('PR-RAS'!D608&gt;0,SUM('PR-RAS'!D957:D958)=0),1,0)</f>
        <v>1</v>
      </c>
      <c r="M265" s="73">
        <f>IF(AND('PR-RAS'!E608&gt;0,SUM('PR-RAS'!E957:E958)=0),1,0)</f>
        <v>1</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Provjera</v>
      </c>
      <c r="C274" s="121" t="s">
        <v>3277</v>
      </c>
      <c r="D274" s="125"/>
      <c r="E274" s="73">
        <f>MAX(G274:K274)</f>
        <v>0</v>
      </c>
      <c r="F274" s="73">
        <f t="shared" si="21"/>
        <v>1</v>
      </c>
      <c r="G274" s="73">
        <f>IF(AND(OR(MAX('PR-RAS'!D653:E653,'PR-RAS'!D655:E655)&gt;10000,MAX('PR-RAS'!D654:E654,'PR-RAS'!D656:E656)&gt;35000),O3&lt;&gt;174,O3&lt;&gt;713,O3&lt;&gt;1222,O3&lt;&gt;47107),1,0)</f>
        <v>0</v>
      </c>
      <c r="H274" s="73">
        <f>IF(MAX('PR-RAS'!D653:E656)&gt;100000,1,0)</f>
        <v>0</v>
      </c>
      <c r="I274" s="73"/>
      <c r="J274" s="73"/>
      <c r="K274" s="73"/>
      <c r="L274" s="73">
        <f>IF(MAX('PR-RAS'!D653:E656)&gt;1000,1,0)</f>
        <v>1</v>
      </c>
      <c r="M274" s="73"/>
      <c r="N274" s="73"/>
      <c r="O274" s="73"/>
      <c r="P274" s="73"/>
    </row>
    <row r="275" spans="1:16" ht="19.5" customHeight="1" x14ac:dyDescent="0.2">
      <c r="A275" s="369" t="s">
        <v>32</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37</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36</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3297</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Katarina Basta Miletić</cp:lastModifiedBy>
  <cp:lastPrinted>2023-02-10T11:52:58Z</cp:lastPrinted>
  <dcterms:created xsi:type="dcterms:W3CDTF">2022-04-01T05:14:30Z</dcterms:created>
  <dcterms:modified xsi:type="dcterms:W3CDTF">2023-02-23T10:38:28Z</dcterms:modified>
</cp:coreProperties>
</file>